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4701"/>
  <workbookPr dateCompatibility="0"/>
  <mc:AlternateContent xmlns:mc="http://schemas.openxmlformats.org/markup-compatibility/2006">
    <mc:Choice Requires="x15">
      <x15ac:absPath xmlns:x15ac="http://schemas.microsoft.com/office/spreadsheetml/2010/11/ac" url="C:\Users\kovch\Desktop\"/>
    </mc:Choice>
  </mc:AlternateContent>
  <xr:revisionPtr revIDLastSave="0" documentId="8_{E6C3368E-28C7-406F-B47D-7CFC15E8AF90}" xr6:coauthVersionLast="47" xr6:coauthVersionMax="47" xr10:uidLastSave="{00000000-0000-0000-0000-000000000000}"/>
  <bookViews>
    <workbookView xWindow="-120" yWindow="-120" windowWidth="29040" windowHeight="15840" tabRatio="952"/>
  </bookViews>
  <sheets>
    <sheet name="Мебельный щит" sheetId="3" r:id="rId1"/>
    <sheet name=" Пиломатериал" sheetId="2" r:id="rId2"/>
    <sheet name="Фанерованные панели" sheetId="4" r:id="rId3"/>
    <sheet name="Шпон" sheetId="1" r:id="rId4"/>
    <sheet name="Кромка" sheetId="5" r:id="rId5"/>
    <sheet name="Брус" sheetId="6" r:id="rId6"/>
    <sheet name=" Пиломатериал Экзотика" sheetId="9" r:id="rId7"/>
  </sheets>
  <definedNames>
    <definedName name="Excel_BuiltIn_Print_Area" localSheetId="0">NA()</definedName>
    <definedName name="Excel_BuiltIn_Print_Area" localSheetId="2">NA()</definedName>
    <definedName name="_xlnm.Print_Area" localSheetId="1">' Пиломатериал'!$A$1:$E$1</definedName>
    <definedName name="_xlnm.Print_Area" localSheetId="6">' Пиломатериал Экзотика'!$A$1:$E$1</definedName>
    <definedName name="_xlnm.Print_Area" localSheetId="5">Брус!$A$1:$D$1</definedName>
    <definedName name="_xlnm.Print_Area" localSheetId="0">'Мебельный щит'!$A$1:$G$24</definedName>
    <definedName name="_xlnm.Print_Area" localSheetId="2">'Фанерованные панели'!$A$1:$P$42</definedName>
    <definedName name="_xlnm.Print_Area" localSheetId="3">Шпон!$A$1:$E$4</definedName>
  </definedNames>
  <calcPr calcId="18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purl.oclc.org/ooxml/spreadsheetml/main">
  <c r="E33" i="3" l="1"/>
  <c r="F33" i="3"/>
  <c r="E50" i="3"/>
  <c r="F50" i="3"/>
  <c r="E51" i="3"/>
  <c r="E43" i="3"/>
  <c r="E44" i="3"/>
  <c r="F43" i="3"/>
  <c r="F44" i="3"/>
  <c r="E17" i="3"/>
  <c r="E66" i="3"/>
  <c r="F66" i="3"/>
  <c r="F55" i="3"/>
  <c r="F54" i="3"/>
  <c r="E55" i="3"/>
  <c r="E54" i="3"/>
  <c r="E85" i="3"/>
  <c r="F93" i="3"/>
  <c r="E93" i="3"/>
  <c r="F92" i="3"/>
  <c r="E92" i="3"/>
  <c r="F91" i="3"/>
  <c r="E91" i="3"/>
  <c r="F90" i="3"/>
  <c r="E90" i="3"/>
  <c r="E89" i="3"/>
  <c r="E88" i="3"/>
  <c r="E87" i="3"/>
  <c r="E86" i="3"/>
  <c r="F86" i="3"/>
  <c r="F85" i="3"/>
  <c r="F84" i="3"/>
  <c r="F83" i="3"/>
  <c r="F82" i="3"/>
  <c r="F81" i="3"/>
  <c r="F80" i="3"/>
  <c r="F79" i="3"/>
  <c r="E82" i="3"/>
  <c r="E83" i="3"/>
  <c r="E84" i="3"/>
  <c r="E81" i="3"/>
  <c r="E80" i="3"/>
  <c r="E79" i="3"/>
  <c r="E74" i="3"/>
  <c r="E75" i="3"/>
  <c r="E76" i="3"/>
  <c r="E77" i="3"/>
  <c r="E73" i="3"/>
  <c r="E72" i="3"/>
  <c r="E71" i="3"/>
  <c r="E70" i="3"/>
  <c r="F89" i="3"/>
  <c r="F88" i="3"/>
  <c r="F87" i="3"/>
  <c r="E112" i="3"/>
  <c r="E110" i="3"/>
  <c r="E111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F107" i="3"/>
  <c r="F108" i="3"/>
  <c r="F109" i="3"/>
  <c r="F110" i="3"/>
  <c r="F111" i="3"/>
  <c r="F112" i="3"/>
  <c r="F106" i="3"/>
  <c r="F105" i="3"/>
  <c r="F99" i="3"/>
  <c r="F100" i="3"/>
  <c r="F101" i="3"/>
  <c r="F102" i="3"/>
  <c r="F103" i="3"/>
  <c r="F104" i="3"/>
  <c r="F98" i="3"/>
  <c r="F97" i="3"/>
  <c r="F45" i="3"/>
  <c r="F42" i="3"/>
  <c r="E45" i="3"/>
  <c r="F19" i="3"/>
  <c r="E19" i="3"/>
  <c r="F11" i="3"/>
  <c r="E11" i="3"/>
  <c r="F71" i="3"/>
  <c r="F74" i="3"/>
  <c r="F75" i="3"/>
  <c r="F73" i="3"/>
  <c r="E42" i="3"/>
  <c r="E78" i="3"/>
  <c r="E41" i="3"/>
  <c r="E40" i="3"/>
  <c r="E39" i="3"/>
  <c r="E38" i="3"/>
  <c r="E37" i="3"/>
  <c r="E36" i="3"/>
  <c r="E34" i="3"/>
  <c r="E32" i="3"/>
  <c r="E31" i="3"/>
  <c r="E30" i="3"/>
  <c r="E29" i="3"/>
  <c r="E28" i="3"/>
  <c r="E27" i="3"/>
  <c r="E26" i="3"/>
  <c r="E25" i="3"/>
  <c r="E23" i="3"/>
  <c r="E22" i="3"/>
  <c r="E21" i="3"/>
  <c r="E20" i="3"/>
  <c r="E18" i="3"/>
  <c r="E15" i="3"/>
  <c r="E14" i="3"/>
  <c r="E13" i="3"/>
  <c r="E12" i="3"/>
  <c r="F40" i="3"/>
  <c r="F41" i="3"/>
  <c r="F39" i="3"/>
  <c r="F37" i="3"/>
  <c r="F38" i="3"/>
  <c r="F36" i="3"/>
  <c r="F26" i="3"/>
  <c r="F27" i="3"/>
  <c r="F28" i="3"/>
  <c r="F29" i="3"/>
  <c r="F30" i="3"/>
  <c r="F31" i="3"/>
  <c r="F32" i="3"/>
  <c r="F34" i="3"/>
  <c r="F25" i="3"/>
  <c r="E10" i="3"/>
  <c r="F18" i="3"/>
  <c r="F20" i="3"/>
  <c r="F21" i="3"/>
  <c r="F22" i="3"/>
  <c r="F23" i="3"/>
  <c r="F17" i="3"/>
  <c r="F10" i="3"/>
  <c r="F12" i="3"/>
  <c r="F13" i="3"/>
  <c r="F14" i="3"/>
  <c r="F15" i="3"/>
  <c r="F9" i="3"/>
  <c r="E9" i="3"/>
  <c r="E64" i="3"/>
  <c r="F49" i="3"/>
  <c r="F51" i="3"/>
  <c r="F52" i="3"/>
  <c r="M12" i="4"/>
  <c r="N12" i="4"/>
  <c r="O12" i="4"/>
  <c r="M13" i="4"/>
  <c r="N13" i="4"/>
  <c r="O13" i="4"/>
  <c r="N11" i="4"/>
  <c r="O11" i="4"/>
  <c r="F72" i="3"/>
  <c r="F76" i="3"/>
  <c r="F77" i="3"/>
  <c r="F78" i="3"/>
  <c r="F70" i="3"/>
  <c r="F59" i="3"/>
  <c r="F58" i="3"/>
  <c r="F57" i="3"/>
  <c r="E59" i="3"/>
  <c r="E58" i="3"/>
  <c r="E57" i="3"/>
  <c r="E65" i="3"/>
  <c r="F65" i="3"/>
  <c r="E63" i="3"/>
  <c r="E62" i="3"/>
  <c r="F62" i="3"/>
  <c r="F63" i="3"/>
  <c r="F64" i="3"/>
  <c r="F61" i="3"/>
  <c r="E61" i="3"/>
  <c r="E52" i="3"/>
  <c r="E49" i="3"/>
  <c r="N30" i="4"/>
  <c r="O32" i="4"/>
  <c r="O33" i="4"/>
  <c r="O34" i="4"/>
  <c r="O35" i="4"/>
  <c r="N32" i="4"/>
  <c r="N33" i="4"/>
  <c r="N34" i="4"/>
  <c r="N35" i="4"/>
  <c r="M32" i="4"/>
  <c r="M33" i="4"/>
  <c r="M34" i="4"/>
  <c r="M35" i="4"/>
  <c r="O22" i="4"/>
  <c r="O23" i="4"/>
  <c r="O24" i="4"/>
  <c r="O25" i="4"/>
  <c r="O26" i="4"/>
  <c r="O27" i="4"/>
  <c r="O28" i="4"/>
  <c r="O29" i="4"/>
  <c r="O30" i="4"/>
  <c r="O21" i="4"/>
  <c r="N22" i="4"/>
  <c r="N23" i="4"/>
  <c r="N24" i="4"/>
  <c r="N25" i="4"/>
  <c r="N26" i="4"/>
  <c r="N27" i="4"/>
  <c r="N28" i="4"/>
  <c r="N29" i="4"/>
  <c r="N21" i="4"/>
  <c r="M22" i="4"/>
  <c r="M23" i="4"/>
  <c r="M24" i="4"/>
  <c r="M25" i="4"/>
  <c r="M26" i="4"/>
  <c r="M27" i="4"/>
  <c r="M28" i="4"/>
  <c r="M29" i="4"/>
  <c r="M30" i="4"/>
  <c r="M21" i="4"/>
  <c r="O14" i="4"/>
  <c r="O15" i="4"/>
  <c r="O16" i="4"/>
  <c r="O17" i="4"/>
  <c r="O18" i="4"/>
  <c r="O19" i="4"/>
  <c r="O10" i="4"/>
  <c r="N14" i="4"/>
  <c r="N15" i="4"/>
  <c r="N16" i="4"/>
  <c r="N17" i="4"/>
  <c r="N18" i="4"/>
  <c r="N19" i="4"/>
  <c r="N10" i="4"/>
  <c r="M14" i="4"/>
  <c r="M15" i="4"/>
  <c r="M16" i="4"/>
  <c r="M17" i="4"/>
  <c r="M18" i="4"/>
  <c r="M19" i="4"/>
  <c r="M10" i="4"/>
  <c r="M11" i="4"/>
</calcChain>
</file>

<file path=xl/sharedStrings.xml><?xml version="1.0" encoding="utf-8"?>
<sst xmlns="http://purl.oclc.org/ooxml/spreadsheetml/main" count="494" uniqueCount="204">
  <si>
    <t xml:space="preserve">Шпон натуральный </t>
  </si>
  <si>
    <t>Наименование</t>
  </si>
  <si>
    <t>Единица измерения</t>
  </si>
  <si>
    <t>Цена за м2</t>
  </si>
  <si>
    <t>руб</t>
  </si>
  <si>
    <t>Бук 1,5 мм</t>
  </si>
  <si>
    <t>Дуб 1,5 мм</t>
  </si>
  <si>
    <t>Ясень 0,6 мм (Дальневосточный)</t>
  </si>
  <si>
    <t>Ясень 1,5 мм (Дальневосточный)</t>
  </si>
  <si>
    <t>Ясень 2 мм (Дальневосточный)</t>
  </si>
  <si>
    <t>Орех американский 0,6 мм</t>
  </si>
  <si>
    <t>-</t>
  </si>
  <si>
    <t>Пиломатериал Дуб 52мм, от 2м, сорт 0-1</t>
  </si>
  <si>
    <t>№</t>
  </si>
  <si>
    <t>Сорт</t>
  </si>
  <si>
    <t>Размеры ( мм.)</t>
  </si>
  <si>
    <t>Цена руб/шт</t>
  </si>
  <si>
    <t>Цена руб/м3</t>
  </si>
  <si>
    <t>А/А</t>
  </si>
  <si>
    <t>---</t>
  </si>
  <si>
    <t>3000 х 600 х 40</t>
  </si>
  <si>
    <t>2400 х 630 х 20</t>
  </si>
  <si>
    <t>А/В</t>
  </si>
  <si>
    <t>1000 х 600 х 40</t>
  </si>
  <si>
    <t>2000 х 600 х 40</t>
  </si>
  <si>
    <t>2400 х 600 х 40</t>
  </si>
  <si>
    <t>4200 х 600 х 40</t>
  </si>
  <si>
    <t>Толщина, мм</t>
  </si>
  <si>
    <t>Формат, мм</t>
  </si>
  <si>
    <t>Площадь панели, м2</t>
  </si>
  <si>
    <t>Цена руб./шт.</t>
  </si>
  <si>
    <t xml:space="preserve">Цена руб./м2 </t>
  </si>
  <si>
    <t>длина</t>
  </si>
  <si>
    <t>ширина</t>
  </si>
  <si>
    <t>МДФ Бук 1 сторона</t>
  </si>
  <si>
    <t>МДФ Бук 2 стороны</t>
  </si>
  <si>
    <t>МДФ Дуб 1 сторона</t>
  </si>
  <si>
    <t>МДФ Дуб 2 стороны</t>
  </si>
  <si>
    <t>МДФ Орех (Американский) 1 сторона</t>
  </si>
  <si>
    <t>МДФ Орех (Американский) 2 стороны</t>
  </si>
  <si>
    <t>Кромочный материал</t>
  </si>
  <si>
    <t>Брус дуб</t>
  </si>
  <si>
    <t>VL/SKS Кромка шлифованная 0,6 мм, с флисом, с клеевым слоем 220 г/м2</t>
  </si>
  <si>
    <t>Наименование и ширина</t>
  </si>
  <si>
    <t>Заготовка под балясины Дуб 950*50*50</t>
  </si>
  <si>
    <t>Заготовка под столб Дуб 1200*80*80</t>
  </si>
  <si>
    <t>Заготовка под столб Дуб 1200*90*90</t>
  </si>
  <si>
    <t>Заготовка под столб Дуб 1200*100*100</t>
  </si>
  <si>
    <t>Заготовка под столб Дуб 1200*110*110</t>
  </si>
  <si>
    <t>Заготовка под столбы Ясень д\в 1200*90*90</t>
  </si>
  <si>
    <t>БУК</t>
  </si>
  <si>
    <t>ДУБ</t>
  </si>
  <si>
    <t>ЯСЕНЬ</t>
  </si>
  <si>
    <t>ОРЕХ</t>
  </si>
  <si>
    <t>ГРАБ</t>
  </si>
  <si>
    <t>КЛЁН</t>
  </si>
  <si>
    <t>МДФ Ясень (белый, дальневосточный) 1 сторона</t>
  </si>
  <si>
    <t>МДФ Ясень (белый, дальневосточный) 2 сторона</t>
  </si>
  <si>
    <r>
      <rPr>
        <b/>
        <sz val="12"/>
        <rFont val="Times New Roman"/>
        <family val="1"/>
        <charset val="204"/>
      </rPr>
      <t>Бук</t>
    </r>
    <r>
      <rPr>
        <sz val="12"/>
        <rFont val="Times New Roman"/>
        <family val="1"/>
        <charset val="204"/>
      </rPr>
      <t xml:space="preserve">                   19 / 24 / 43 / 60 мм</t>
    </r>
  </si>
  <si>
    <r>
      <rPr>
        <b/>
        <sz val="12"/>
        <rFont val="Times New Roman"/>
        <family val="1"/>
        <charset val="204"/>
      </rPr>
      <t xml:space="preserve">Дуб </t>
    </r>
    <r>
      <rPr>
        <sz val="12"/>
        <rFont val="Times New Roman"/>
        <family val="1"/>
        <charset val="204"/>
      </rPr>
      <t xml:space="preserve">                  19 / 24 / 43 / 60 мм</t>
    </r>
  </si>
  <si>
    <r>
      <rPr>
        <b/>
        <sz val="12"/>
        <rFont val="Times New Roman"/>
        <family val="1"/>
        <charset val="204"/>
      </rPr>
      <t>Орех</t>
    </r>
    <r>
      <rPr>
        <sz val="12"/>
        <rFont val="Times New Roman"/>
        <family val="1"/>
        <charset val="204"/>
      </rPr>
      <t xml:space="preserve">                 19 / 24 / 43 / 60 мм</t>
    </r>
  </si>
  <si>
    <r>
      <rPr>
        <b/>
        <sz val="14"/>
        <rFont val="Times New Roman"/>
        <family val="1"/>
        <charset val="204"/>
      </rPr>
      <t>Цена руб/шт</t>
    </r>
    <r>
      <rPr>
        <sz val="14"/>
        <rFont val="Times New Roman"/>
        <family val="1"/>
        <charset val="204"/>
      </rPr>
      <t xml:space="preserve"> </t>
    </r>
  </si>
  <si>
    <t xml:space="preserve">БРУС </t>
  </si>
  <si>
    <t>Дуб</t>
  </si>
  <si>
    <t>Ясень</t>
  </si>
  <si>
    <t>Бук</t>
  </si>
  <si>
    <t>Дуб цельноламельный</t>
  </si>
  <si>
    <t>Сорт А/А</t>
  </si>
  <si>
    <t>Сорт А/В</t>
  </si>
  <si>
    <t>Цена руб. за м/п *</t>
  </si>
  <si>
    <t>1500 х 600 х 40</t>
  </si>
  <si>
    <t>3000 х 900 х 40</t>
  </si>
  <si>
    <t>3,36 м2</t>
  </si>
  <si>
    <t>2,884 м2</t>
  </si>
  <si>
    <t>2,436 м2</t>
  </si>
  <si>
    <t>3000 х 600 х 30</t>
  </si>
  <si>
    <t>Пиломатериал Клён 52мм, от 2м, сорт А</t>
  </si>
  <si>
    <t>Пиломатериал Клён 52мм, от 2м, сорт В</t>
  </si>
  <si>
    <t>Пиломатериал Клён 32мм, от 2м, сорт В</t>
  </si>
  <si>
    <t>ОЛЬХА</t>
  </si>
  <si>
    <t>Пиломатериал Ольха 32 мм, до 2м, сорт А</t>
  </si>
  <si>
    <t>Пиломатериал Граб 52/32мм, от 2м</t>
  </si>
  <si>
    <t>1.01.2021 г</t>
  </si>
  <si>
    <t xml:space="preserve">Щит Ясень цельноламельный 40 мм </t>
  </si>
  <si>
    <t>Ясень Дальневосточный</t>
  </si>
  <si>
    <t>Цена руб/м2</t>
  </si>
  <si>
    <t>Ясень Среднеполосный</t>
  </si>
  <si>
    <t>Данный прайс не является публичной офертой.</t>
  </si>
  <si>
    <t>1500 х 800 х 40</t>
  </si>
  <si>
    <t>Дуб сращенный</t>
  </si>
  <si>
    <t xml:space="preserve">Поручень Ясень д\в 3000*75*45 </t>
  </si>
  <si>
    <t xml:space="preserve">Поручень Ясень д\в 4000*75*45 </t>
  </si>
  <si>
    <t>*от 11 до 20 м\п + 75%</t>
  </si>
  <si>
    <t>*от 21 до 30 м\п + 50%</t>
  </si>
  <si>
    <t>*от 31 до 40 м\п + 25%</t>
  </si>
  <si>
    <t>*от   1 до 10 м\п + 100%</t>
  </si>
  <si>
    <t>3000 х 600 х 18</t>
  </si>
  <si>
    <t>ПИЛОМАТЕРИАЛ</t>
  </si>
  <si>
    <t>Зебрано 52 мм (Чехия)</t>
  </si>
  <si>
    <t>Махагон Кайя 52 мм (Чехия)</t>
  </si>
  <si>
    <t>Орех черный Американский 52 мм (США)</t>
  </si>
  <si>
    <t>Ятоба 52 мм (Италия)</t>
  </si>
  <si>
    <t xml:space="preserve">Щит Ясень (Среднеполосный) сращенный 20, 40 мм </t>
  </si>
  <si>
    <t>3000 х 800 х 40</t>
  </si>
  <si>
    <t>3000 х 630 х 20</t>
  </si>
  <si>
    <t>3600 х 630 х 20</t>
  </si>
  <si>
    <t xml:space="preserve">Берёза </t>
  </si>
  <si>
    <t>Щит Берёза сращеный 20, 40 мм</t>
  </si>
  <si>
    <t>В/В</t>
  </si>
  <si>
    <t>Пиломатериал Бук 32мм, до 1м, сорт АВС</t>
  </si>
  <si>
    <t>Пиломатериал Бук 50мм, до 1м, сорт АВС</t>
  </si>
  <si>
    <t>Ясень 1,5 мм (Среднеполосный)</t>
  </si>
  <si>
    <t>Ясень белый 0,6 мм сорт Extra</t>
  </si>
  <si>
    <t>Дуб 0,6 мм сорт Extra</t>
  </si>
  <si>
    <t>19 мм</t>
  </si>
  <si>
    <t>24 мм</t>
  </si>
  <si>
    <t>43 мм</t>
  </si>
  <si>
    <t>60 мм</t>
  </si>
  <si>
    <t>2000 х 800 х 40</t>
  </si>
  <si>
    <t>Щит Ясень (Дальневосточный) сращеный 18, 20, 26, 30, 40 мм</t>
  </si>
  <si>
    <t>Пиломатериал Ясень Дальневосточный 22 мм, от 2,5м</t>
  </si>
  <si>
    <t>1500 х 600 х 18</t>
  </si>
  <si>
    <t>2000 х 600 х 18</t>
  </si>
  <si>
    <t>1000 х 600 х 18</t>
  </si>
  <si>
    <t xml:space="preserve">Щит Ясень цельноламельный 18 мм </t>
  </si>
  <si>
    <t>1000 х 650 х 21</t>
  </si>
  <si>
    <t>1200 х 650 х 21</t>
  </si>
  <si>
    <t>1500 х 650 х 21</t>
  </si>
  <si>
    <t>1700 х 650 х 21</t>
  </si>
  <si>
    <t>2000 х 650 х 21</t>
  </si>
  <si>
    <t>2400 х 650 х 21</t>
  </si>
  <si>
    <t>1000 х 660 х 42</t>
  </si>
  <si>
    <t>1200 х 660 х 42</t>
  </si>
  <si>
    <t>1200 х 815 х 42</t>
  </si>
  <si>
    <t>1500 х 660 х 42</t>
  </si>
  <si>
    <t>1500 х 815 х 42</t>
  </si>
  <si>
    <t>1700 х 660 х 42</t>
  </si>
  <si>
    <t>1700 х 815 х 42</t>
  </si>
  <si>
    <t>2000 х 660 х 42</t>
  </si>
  <si>
    <t>2400 х 660 х 42</t>
  </si>
  <si>
    <t>3000 х 660 х 42</t>
  </si>
  <si>
    <t>3600 х 660 х 42</t>
  </si>
  <si>
    <t>3000 х 650 х 21</t>
  </si>
  <si>
    <t>3600 х 650 х 21</t>
  </si>
  <si>
    <t>3000 х 600 х 20</t>
  </si>
  <si>
    <r>
      <rPr>
        <b/>
        <sz val="12"/>
        <rFont val="Times New Roman"/>
        <family val="1"/>
        <charset val="204"/>
      </rPr>
      <t>Ясень белый и Дв</t>
    </r>
    <r>
      <rPr>
        <sz val="12"/>
        <rFont val="Times New Roman"/>
        <family val="1"/>
        <charset val="204"/>
      </rPr>
      <t xml:space="preserve">   19 / 24 / 43 / 60 мм</t>
    </r>
  </si>
  <si>
    <t>Балясина Лотос 900*45*45</t>
  </si>
  <si>
    <t>Столб Лебедь</t>
  </si>
  <si>
    <t>Балясина Лебедь 950*50*50</t>
  </si>
  <si>
    <t>Балясина Симметрия 950*50*50</t>
  </si>
  <si>
    <t>Заготовка под балясины Ясень 950*50*50</t>
  </si>
  <si>
    <t>Заготовка под столбы Ясень 1200*100*100</t>
  </si>
  <si>
    <t>Заготовка под столбы Ясень 1200*110*110</t>
  </si>
  <si>
    <t>Балясина Лебедь 900*45*45</t>
  </si>
  <si>
    <t>Балясина Лилия 900*45*45</t>
  </si>
  <si>
    <t>Заготовка под балясину 900*45*45</t>
  </si>
  <si>
    <t>Столб Лилия</t>
  </si>
  <si>
    <t>Заготовка под столб</t>
  </si>
  <si>
    <t>Поручень береза 3000*78*40</t>
  </si>
  <si>
    <t>Шпонированные панели мдф</t>
  </si>
  <si>
    <t xml:space="preserve">Пиломатериал Ясень 52мм, от 4м </t>
  </si>
  <si>
    <t>Береза</t>
  </si>
  <si>
    <t>Пиломатериал Дуб 32мм, от 1м до 2м, сорт 0</t>
  </si>
  <si>
    <t>Пиломатериал Дуб 32мм, от 2м, сорт 0</t>
  </si>
  <si>
    <t>Пиломатериал Дуб 32мм, до 1м, сорт 0</t>
  </si>
  <si>
    <t>Пиломатериал Ясень 52/32мм, до 2м</t>
  </si>
  <si>
    <t>Пиломатериал Ясень 52/32мм, от 2м</t>
  </si>
  <si>
    <t>Пиломатериал Ясень 52/32мм, до 1м</t>
  </si>
  <si>
    <t>Пиломатериал Дуб 52мм, до 1м, сорт 0-1</t>
  </si>
  <si>
    <t>Пиломатериал Дуб 52мм, от 1м до 2м, сорт 0-1</t>
  </si>
  <si>
    <t>1300 х 650 х 21</t>
  </si>
  <si>
    <t>250-450</t>
  </si>
  <si>
    <t>При покупке по безналичному расчёту +8%</t>
  </si>
  <si>
    <t>Мебельный щит - Сосна</t>
  </si>
  <si>
    <t>Мебельный щит - Берёза</t>
  </si>
  <si>
    <t>Мебельный щит — Ясень</t>
  </si>
  <si>
    <t>Мебельный щит - Дуб</t>
  </si>
  <si>
    <t>Сосна</t>
  </si>
  <si>
    <t>Экстра</t>
  </si>
  <si>
    <t>1000 х 800 х 40</t>
  </si>
  <si>
    <t>Щит Сосна сращенная 18, 40 мм</t>
  </si>
  <si>
    <t>1000 х 800 х 18</t>
  </si>
  <si>
    <t>1500 х 800 х 18</t>
  </si>
  <si>
    <t>2000 х 800 х 18</t>
  </si>
  <si>
    <t>3000 х 800 х 18</t>
  </si>
  <si>
    <t>Данный прайс не является публичной офертой</t>
  </si>
  <si>
    <t>А/С</t>
  </si>
  <si>
    <t>2000 х 600 х 20</t>
  </si>
  <si>
    <t>1500 х 600 х 20</t>
  </si>
  <si>
    <t>1000 х 600 х 20</t>
  </si>
  <si>
    <t>В/С</t>
  </si>
  <si>
    <t>А/С, В/В</t>
  </si>
  <si>
    <r>
      <t>Щит Дуб цельноламельный 42(</t>
    </r>
    <r>
      <rPr>
        <b/>
        <i/>
        <sz val="12"/>
        <color indexed="51"/>
        <rFont val="Times New Roman"/>
        <family val="1"/>
        <charset val="204"/>
      </rPr>
      <t>40</t>
    </r>
    <r>
      <rPr>
        <b/>
        <i/>
        <sz val="12"/>
        <rFont val="Times New Roman"/>
        <family val="1"/>
        <charset val="204"/>
      </rPr>
      <t>) мм; ламели 42х21(</t>
    </r>
    <r>
      <rPr>
        <b/>
        <i/>
        <sz val="12"/>
        <color indexed="51"/>
        <rFont val="Times New Roman"/>
        <family val="1"/>
        <charset val="204"/>
      </rPr>
      <t>40х40</t>
    </r>
    <r>
      <rPr>
        <b/>
        <i/>
        <sz val="12"/>
        <rFont val="Times New Roman"/>
        <family val="1"/>
        <charset val="204"/>
      </rPr>
      <t>) мм</t>
    </r>
  </si>
  <si>
    <t>2600 х 600 х 40</t>
  </si>
  <si>
    <t>2600 х 640 х 40</t>
  </si>
  <si>
    <r>
      <t>Щит Дуб сращенный 42(</t>
    </r>
    <r>
      <rPr>
        <b/>
        <i/>
        <sz val="12"/>
        <color indexed="51"/>
        <rFont val="Times New Roman"/>
        <family val="1"/>
        <charset val="204"/>
      </rPr>
      <t>40</t>
    </r>
    <r>
      <rPr>
        <b/>
        <i/>
        <sz val="12"/>
        <rFont val="Times New Roman"/>
        <family val="1"/>
        <charset val="204"/>
      </rPr>
      <t>) мм, 21(</t>
    </r>
    <r>
      <rPr>
        <b/>
        <i/>
        <sz val="12"/>
        <color indexed="51"/>
        <rFont val="Times New Roman"/>
        <family val="1"/>
        <charset val="204"/>
      </rPr>
      <t>20</t>
    </r>
    <r>
      <rPr>
        <b/>
        <i/>
        <sz val="12"/>
        <rFont val="Times New Roman"/>
        <family val="1"/>
        <charset val="204"/>
      </rPr>
      <t>) мм; ламели 42х21(</t>
    </r>
    <r>
      <rPr>
        <b/>
        <i/>
        <sz val="12"/>
        <color indexed="51"/>
        <rFont val="Times New Roman"/>
        <family val="1"/>
        <charset val="204"/>
      </rPr>
      <t>40х40</t>
    </r>
    <r>
      <rPr>
        <b/>
        <i/>
        <sz val="12"/>
        <rFont val="Times New Roman"/>
        <family val="1"/>
        <charset val="204"/>
      </rPr>
      <t>) мм, 21х42(</t>
    </r>
    <r>
      <rPr>
        <b/>
        <i/>
        <sz val="12"/>
        <color indexed="51"/>
        <rFont val="Times New Roman"/>
        <family val="1"/>
        <charset val="204"/>
      </rPr>
      <t>20х40</t>
    </r>
    <r>
      <rPr>
        <b/>
        <i/>
        <sz val="12"/>
        <rFont val="Times New Roman"/>
        <family val="1"/>
        <charset val="204"/>
      </rPr>
      <t>) мм</t>
    </r>
  </si>
  <si>
    <t>Щит Дуб цельноламельный 21 мм; ламели 21х42 мм</t>
  </si>
  <si>
    <t>1200 х 600 х 40</t>
  </si>
  <si>
    <t>2000 х 815 х 42</t>
  </si>
  <si>
    <t>Пиломатериал Бук 50/32мм, от 2м, сорт АВ</t>
  </si>
  <si>
    <t>Пиломатериал Бук 50/32мм, от 2м, сорт АА</t>
  </si>
  <si>
    <t>Пиломатериал Бук 50/32мм, от 1м до 2м, сорт АА</t>
  </si>
  <si>
    <t>Пиломатериал Бук 50/32мм, от 1м до 2м, сорт АВ</t>
  </si>
  <si>
    <t>470-650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</si>
</sst>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6" formatCode="#"/>
    <numFmt numFmtId="172" formatCode="0.000"/>
    <numFmt numFmtId="173" formatCode="#,##0\ &quot;₽&quot;"/>
    <numFmt numFmtId="175" formatCode="#,##0\ &quot;₽&quot;;[Red]#,##0\ &quot;₽&quot;"/>
  </numFmts>
  <fonts count="32">
    <font>
      <sz val="10"/>
      <name val="Arial Cyr"/>
      <family val="2"/>
      <charset val="204"/>
    </font>
    <font>
      <b/>
      <sz val="24"/>
      <name val="Taurus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indexed="12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0"/>
      <name val="Arial Cyr"/>
      <family val="2"/>
      <charset val="204"/>
    </font>
    <font>
      <b/>
      <sz val="10"/>
      <color indexed="12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Arial Cyr"/>
      <charset val="204"/>
    </font>
    <font>
      <b/>
      <sz val="14"/>
      <name val="Rockwell Extra Bold"/>
      <family val="1"/>
    </font>
    <font>
      <b/>
      <sz val="14"/>
      <color indexed="8"/>
      <name val="Rockwell Extra Bold"/>
      <family val="1"/>
    </font>
    <font>
      <b/>
      <sz val="16"/>
      <name val="Times New Roman"/>
      <family val="1"/>
      <charset val="204"/>
    </font>
    <font>
      <sz val="14"/>
      <name val="Arial Cyr"/>
      <family val="2"/>
      <charset val="204"/>
    </font>
    <font>
      <sz val="8"/>
      <name val="Arial Cyr"/>
      <family val="2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i/>
      <sz val="12"/>
      <color indexed="51"/>
      <name val="Times New Roman"/>
      <family val="1"/>
      <charset val="204"/>
    </font>
    <font>
      <sz val="10"/>
      <color rgb="FFFF0000"/>
      <name val="Arial Cyr"/>
      <charset val="204"/>
    </font>
    <font>
      <b/>
      <sz val="12"/>
      <color theme="1"/>
      <name val="Arial"/>
      <family val="2"/>
      <charset val="204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indexed="43"/>
        <bgColor indexed="47"/>
      </patternFill>
    </fill>
    <fill>
      <patternFill patternType="solid">
        <fgColor indexed="22"/>
        <bgColor indexed="31"/>
      </patternFill>
    </fill>
    <fill>
      <patternFill patternType="solid">
        <fgColor indexed="34"/>
        <bgColor indexed="13"/>
      </patternFill>
    </fill>
    <fill>
      <patternFill patternType="solid">
        <fgColor rgb="FFEAEAEA"/>
        <bgColor indexed="64"/>
      </patternFill>
    </fill>
    <fill>
      <patternFill patternType="solid">
        <fgColor theme="0" tint="-0.14999847407452621"/>
        <bgColor indexed="22"/>
      </patternFill>
    </fill>
    <fill>
      <patternFill patternType="solid">
        <fgColor rgb="FFFFFF66"/>
        <bgColor indexed="4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2"/>
      </patternFill>
    </fill>
    <fill>
      <patternFill patternType="solid">
        <fgColor theme="5" tint="0.39997558519241921"/>
        <bgColor indexed="22"/>
      </patternFill>
    </fill>
    <fill>
      <patternFill patternType="solid">
        <fgColor theme="7" tint="0.59999389629810485"/>
        <bgColor indexed="47"/>
      </patternFill>
    </fill>
    <fill>
      <patternFill patternType="solid">
        <fgColor theme="9" tint="0.59999389629810485"/>
        <bgColor indexed="47"/>
      </patternFill>
    </fill>
    <fill>
      <patternFill patternType="solid">
        <fgColor theme="5" tint="0.39997558519241921"/>
        <bgColor indexed="47"/>
      </patternFill>
    </fill>
    <fill>
      <patternFill patternType="solid">
        <fgColor rgb="FFFF0000"/>
        <bgColor indexed="22"/>
      </patternFill>
    </fill>
    <fill>
      <patternFill patternType="solid">
        <fgColor rgb="FFFF0000"/>
        <bgColor indexed="1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996633"/>
        <bgColor indexed="43"/>
      </patternFill>
    </fill>
    <fill>
      <patternFill patternType="solid">
        <fgColor theme="7" tint="-0.249977111117893"/>
        <bgColor indexed="43"/>
      </patternFill>
    </fill>
    <fill>
      <patternFill patternType="solid">
        <fgColor theme="0" tint="-4.9989318521683403E-2"/>
        <bgColor indexed="47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22"/>
      </patternFill>
    </fill>
    <fill>
      <patternFill patternType="solid">
        <fgColor theme="5" tint="-0.249977111117893"/>
        <bgColor indexed="43"/>
      </patternFill>
    </fill>
    <fill>
      <patternFill patternType="solid">
        <fgColor theme="9" tint="0.59999389629810485"/>
        <bgColor indexed="34"/>
      </patternFill>
    </fill>
    <fill>
      <patternFill patternType="solid">
        <fgColor rgb="FFFF9900"/>
        <bgColor indexed="43"/>
      </patternFill>
    </fill>
    <fill>
      <patternFill patternType="solid">
        <fgColor theme="7" tint="0.59999389629810485"/>
        <bgColor indexed="27"/>
      </patternFill>
    </fill>
    <fill>
      <patternFill patternType="solid">
        <fgColor theme="7" tint="0.59999389629810485"/>
        <bgColor indexed="43"/>
      </patternFill>
    </fill>
    <fill>
      <patternFill patternType="solid">
        <fgColor rgb="FFFFC000"/>
        <bgColor indexed="43"/>
      </patternFill>
    </fill>
  </fills>
  <borders count="29">
    <border>
      <start/>
      <end/>
      <top/>
      <bottom/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/>
      <bottom style="thin">
        <color indexed="8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/>
      <diagonal/>
    </border>
    <border>
      <start style="thin">
        <color indexed="8"/>
      </start>
      <end style="thin">
        <color indexed="8"/>
      </end>
      <top/>
      <bottom/>
      <diagonal/>
    </border>
    <border>
      <start style="thin">
        <color indexed="8"/>
      </start>
      <end/>
      <top/>
      <bottom style="thin">
        <color indexed="8"/>
      </bottom>
      <diagonal/>
    </border>
    <border>
      <start style="thin">
        <color indexed="8"/>
      </start>
      <end/>
      <top style="thin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/>
      <end/>
      <top/>
      <bottom style="thin">
        <color indexed="8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8"/>
      </bottom>
      <diagonal/>
    </border>
    <border>
      <start/>
      <end/>
      <top style="thin">
        <color indexed="64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64"/>
      </bottom>
      <diagonal/>
    </border>
    <border>
      <start/>
      <end/>
      <top style="thin">
        <color indexed="8"/>
      </top>
      <bottom style="thin">
        <color indexed="64"/>
      </bottom>
      <diagonal/>
    </border>
    <border>
      <start/>
      <end style="thin">
        <color indexed="8"/>
      </end>
      <top style="thin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8"/>
      </end>
      <top style="thin">
        <color indexed="64"/>
      </top>
      <bottom/>
      <diagonal/>
    </border>
    <border>
      <start style="thin">
        <color indexed="64"/>
      </start>
      <end style="thin">
        <color indexed="8"/>
      </end>
      <top/>
      <bottom style="thin">
        <color indexed="64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thin">
        <color indexed="64"/>
      </bottom>
      <diagonal/>
    </border>
    <border>
      <start style="hair">
        <color indexed="8"/>
      </start>
      <end style="thin">
        <color indexed="8"/>
      </end>
      <top style="hair">
        <color indexed="8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279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0" fontId="1" fillId="0" borderId="0" xfId="0" applyFont="1" applyAlignment="1"/>
    <xf numFmtId="0" fontId="1" fillId="0" borderId="0" xfId="0" applyFont="1" applyAlignment="1">
      <alignment horizontal="center"/>
    </xf>
    <xf numFmtId="49" fontId="1" fillId="0" borderId="0" xfId="0" applyNumberFormat="1" applyFont="1" applyAlignment="1"/>
    <xf numFmtId="0" fontId="3" fillId="0" borderId="0" xfId="0" applyFont="1" applyAlignment="1"/>
    <xf numFmtId="0" fontId="0" fillId="0" borderId="0" xfId="0" applyFont="1" applyAlignment="1">
      <alignment horizontal="center"/>
    </xf>
    <xf numFmtId="14" fontId="5" fillId="0" borderId="0" xfId="1" applyNumberFormat="1" applyFont="1" applyBorder="1" applyAlignment="1">
      <alignment horizontal="right" vertical="center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2" fontId="0" fillId="0" borderId="0" xfId="0" applyNumberFormat="1" applyFont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/>
    <xf numFmtId="0" fontId="2" fillId="0" borderId="0" xfId="0" applyFont="1" applyAlignment="1">
      <alignment vertical="center"/>
    </xf>
    <xf numFmtId="0" fontId="0" fillId="0" borderId="0" xfId="0" applyFont="1" applyAlignment="1"/>
    <xf numFmtId="2" fontId="3" fillId="0" borderId="0" xfId="0" applyNumberFormat="1" applyFont="1" applyAlignment="1">
      <alignment vertical="center"/>
    </xf>
    <xf numFmtId="0" fontId="5" fillId="0" borderId="0" xfId="0" applyFont="1" applyAlignment="1"/>
    <xf numFmtId="14" fontId="5" fillId="0" borderId="0" xfId="0" applyNumberFormat="1" applyFont="1" applyAlignment="1">
      <alignment horizontal="center" vertical="center"/>
    </xf>
    <xf numFmtId="0" fontId="0" fillId="0" borderId="0" xfId="0" applyFont="1" applyFill="1"/>
    <xf numFmtId="14" fontId="5" fillId="0" borderId="0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6" fontId="0" fillId="0" borderId="0" xfId="0" applyNumberFormat="1"/>
    <xf numFmtId="166" fontId="0" fillId="0" borderId="0" xfId="0" applyNumberFormat="1" applyFill="1"/>
    <xf numFmtId="49" fontId="0" fillId="0" borderId="0" xfId="0" applyNumberFormat="1" applyFill="1"/>
    <xf numFmtId="166" fontId="0" fillId="0" borderId="0" xfId="0" applyNumberFormat="1" applyFill="1" applyBorder="1"/>
    <xf numFmtId="49" fontId="0" fillId="0" borderId="0" xfId="0" applyNumberFormat="1" applyFill="1" applyBorder="1"/>
    <xf numFmtId="0" fontId="0" fillId="0" borderId="0" xfId="0" applyFill="1" applyBorder="1"/>
    <xf numFmtId="0" fontId="0" fillId="0" borderId="0" xfId="0" applyBorder="1"/>
    <xf numFmtId="0" fontId="8" fillId="0" borderId="1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0" fillId="0" borderId="0" xfId="0" applyNumberFormat="1" applyFill="1" applyBorder="1"/>
    <xf numFmtId="1" fontId="8" fillId="0" borderId="0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8" fillId="0" borderId="1" xfId="0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12" fillId="0" borderId="0" xfId="0" applyFont="1" applyFill="1" applyAlignment="1"/>
    <xf numFmtId="0" fontId="6" fillId="0" borderId="0" xfId="0" applyFont="1"/>
    <xf numFmtId="0" fontId="8" fillId="6" borderId="1" xfId="0" applyFont="1" applyFill="1" applyBorder="1" applyAlignment="1">
      <alignment horizontal="left"/>
    </xf>
    <xf numFmtId="0" fontId="8" fillId="6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1" fontId="8" fillId="7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/>
    <xf numFmtId="1" fontId="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0" xfId="1" applyFont="1"/>
    <xf numFmtId="0" fontId="8" fillId="9" borderId="4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/>
    </xf>
    <xf numFmtId="1" fontId="8" fillId="7" borderId="5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8" fillId="10" borderId="3" xfId="0" applyNumberFormat="1" applyFont="1" applyFill="1" applyBorder="1" applyAlignment="1">
      <alignment horizontal="center" vertical="center"/>
    </xf>
    <xf numFmtId="3" fontId="17" fillId="10" borderId="3" xfId="0" applyNumberFormat="1" applyFont="1" applyFill="1" applyBorder="1" applyAlignment="1">
      <alignment horizontal="center" vertical="center"/>
    </xf>
    <xf numFmtId="172" fontId="8" fillId="11" borderId="3" xfId="0" applyNumberFormat="1" applyFont="1" applyFill="1" applyBorder="1" applyAlignment="1">
      <alignment horizontal="center" vertical="center"/>
    </xf>
    <xf numFmtId="3" fontId="17" fillId="11" borderId="3" xfId="0" applyNumberFormat="1" applyFont="1" applyFill="1" applyBorder="1" applyAlignment="1">
      <alignment horizontal="center" vertical="center"/>
    </xf>
    <xf numFmtId="172" fontId="8" fillId="12" borderId="3" xfId="0" applyNumberFormat="1" applyFont="1" applyFill="1" applyBorder="1" applyAlignment="1">
      <alignment horizontal="center" vertical="center"/>
    </xf>
    <xf numFmtId="3" fontId="17" fillId="12" borderId="3" xfId="0" applyNumberFormat="1" applyFont="1" applyFill="1" applyBorder="1" applyAlignment="1">
      <alignment horizontal="center" vertical="center"/>
    </xf>
    <xf numFmtId="3" fontId="8" fillId="12" borderId="3" xfId="0" applyNumberFormat="1" applyFont="1" applyFill="1" applyBorder="1" applyAlignment="1">
      <alignment horizontal="center" vertical="center"/>
    </xf>
    <xf numFmtId="3" fontId="8" fillId="13" borderId="1" xfId="0" applyNumberFormat="1" applyFont="1" applyFill="1" applyBorder="1" applyAlignment="1">
      <alignment horizontal="center" vertical="center"/>
    </xf>
    <xf numFmtId="3" fontId="8" fillId="12" borderId="1" xfId="0" applyNumberFormat="1" applyFont="1" applyFill="1" applyBorder="1" applyAlignment="1">
      <alignment horizontal="center" vertical="center"/>
    </xf>
    <xf numFmtId="49" fontId="8" fillId="13" borderId="1" xfId="0" applyNumberFormat="1" applyFont="1" applyFill="1" applyBorder="1" applyAlignment="1">
      <alignment horizontal="center" vertical="center"/>
    </xf>
    <xf numFmtId="3" fontId="8" fillId="10" borderId="1" xfId="0" applyNumberFormat="1" applyFont="1" applyFill="1" applyBorder="1" applyAlignment="1">
      <alignment horizontal="center" vertical="center"/>
    </xf>
    <xf numFmtId="3" fontId="8" fillId="14" borderId="1" xfId="0" applyNumberFormat="1" applyFont="1" applyFill="1" applyBorder="1" applyAlignment="1">
      <alignment horizontal="center" vertical="center"/>
    </xf>
    <xf numFmtId="49" fontId="8" fillId="14" borderId="1" xfId="0" applyNumberFormat="1" applyFont="1" applyFill="1" applyBorder="1" applyAlignment="1">
      <alignment horizontal="center" vertical="center"/>
    </xf>
    <xf numFmtId="3" fontId="8" fillId="11" borderId="3" xfId="0" applyNumberFormat="1" applyFont="1" applyFill="1" applyBorder="1" applyAlignment="1">
      <alignment horizontal="center" vertical="center"/>
    </xf>
    <xf numFmtId="3" fontId="8" fillId="11" borderId="1" xfId="0" applyNumberFormat="1" applyFont="1" applyFill="1" applyBorder="1" applyAlignment="1">
      <alignment horizontal="center" vertical="center"/>
    </xf>
    <xf numFmtId="0" fontId="14" fillId="15" borderId="2" xfId="0" applyFont="1" applyFill="1" applyBorder="1" applyAlignment="1">
      <alignment horizontal="center" vertical="center" wrapText="1"/>
    </xf>
    <xf numFmtId="0" fontId="14" fillId="16" borderId="2" xfId="0" applyFont="1" applyFill="1" applyBorder="1" applyAlignment="1">
      <alignment horizontal="center" vertical="center" wrapText="1"/>
    </xf>
    <xf numFmtId="0" fontId="14" fillId="17" borderId="2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/>
    </xf>
    <xf numFmtId="0" fontId="8" fillId="11" borderId="3" xfId="0" applyFont="1" applyFill="1" applyBorder="1" applyAlignment="1">
      <alignment horizontal="center" vertical="center"/>
    </xf>
    <xf numFmtId="0" fontId="8" fillId="12" borderId="3" xfId="0" applyFont="1" applyFill="1" applyBorder="1" applyAlignment="1">
      <alignment horizontal="center" vertical="center"/>
    </xf>
    <xf numFmtId="0" fontId="8" fillId="12" borderId="6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3" fontId="8" fillId="18" borderId="1" xfId="0" applyNumberFormat="1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173" fontId="14" fillId="19" borderId="2" xfId="0" applyNumberFormat="1" applyFont="1" applyFill="1" applyBorder="1" applyAlignment="1">
      <alignment horizontal="center" vertical="center"/>
    </xf>
    <xf numFmtId="173" fontId="10" fillId="19" borderId="2" xfId="0" applyNumberFormat="1" applyFont="1" applyFill="1" applyBorder="1" applyAlignment="1">
      <alignment horizontal="center" vertical="center" wrapText="1"/>
    </xf>
    <xf numFmtId="173" fontId="10" fillId="6" borderId="1" xfId="0" applyNumberFormat="1" applyFont="1" applyFill="1" applyBorder="1" applyAlignment="1">
      <alignment horizontal="center"/>
    </xf>
    <xf numFmtId="173" fontId="10" fillId="0" borderId="1" xfId="0" applyNumberFormat="1" applyFont="1" applyFill="1" applyBorder="1" applyAlignment="1">
      <alignment horizontal="center"/>
    </xf>
    <xf numFmtId="173" fontId="10" fillId="9" borderId="2" xfId="0" applyNumberFormat="1" applyFont="1" applyFill="1" applyBorder="1" applyAlignment="1">
      <alignment horizontal="center" vertical="center"/>
    </xf>
    <xf numFmtId="173" fontId="10" fillId="9" borderId="2" xfId="0" applyNumberFormat="1" applyFont="1" applyFill="1" applyBorder="1" applyAlignment="1">
      <alignment horizontal="center" vertical="center" wrapText="1"/>
    </xf>
    <xf numFmtId="173" fontId="10" fillId="0" borderId="1" xfId="0" applyNumberFormat="1" applyFont="1" applyFill="1" applyBorder="1" applyAlignment="1">
      <alignment horizontal="center" vertical="center"/>
    </xf>
    <xf numFmtId="173" fontId="10" fillId="9" borderId="1" xfId="0" applyNumberFormat="1" applyFont="1" applyFill="1" applyBorder="1" applyAlignment="1">
      <alignment horizontal="center" vertical="center"/>
    </xf>
    <xf numFmtId="173" fontId="10" fillId="0" borderId="2" xfId="0" applyNumberFormat="1" applyFont="1" applyFill="1" applyBorder="1" applyAlignment="1">
      <alignment horizontal="center" vertical="center"/>
    </xf>
    <xf numFmtId="173" fontId="14" fillId="0" borderId="2" xfId="0" applyNumberFormat="1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3" fontId="14" fillId="9" borderId="2" xfId="0" applyNumberFormat="1" applyFont="1" applyFill="1" applyBorder="1" applyAlignment="1">
      <alignment horizontal="center" vertical="center"/>
    </xf>
    <xf numFmtId="173" fontId="10" fillId="0" borderId="2" xfId="0" applyNumberFormat="1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1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166" fontId="0" fillId="0" borderId="0" xfId="0" applyNumberFormat="1" applyFill="1" applyAlignment="1"/>
    <xf numFmtId="173" fontId="10" fillId="9" borderId="1" xfId="0" applyNumberFormat="1" applyFont="1" applyFill="1" applyBorder="1" applyAlignment="1">
      <alignment horizontal="center" vertical="center" wrapText="1"/>
    </xf>
    <xf numFmtId="0" fontId="10" fillId="12" borderId="2" xfId="0" applyFont="1" applyFill="1" applyBorder="1" applyAlignment="1">
      <alignment vertical="center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9" borderId="3" xfId="0" applyNumberFormat="1" applyFont="1" applyFill="1" applyBorder="1" applyAlignment="1">
      <alignment horizontal="center" vertical="center"/>
    </xf>
    <xf numFmtId="173" fontId="10" fillId="20" borderId="2" xfId="0" applyNumberFormat="1" applyFont="1" applyFill="1" applyBorder="1" applyAlignment="1">
      <alignment horizontal="center" vertical="center"/>
    </xf>
    <xf numFmtId="173" fontId="10" fillId="21" borderId="2" xfId="0" applyNumberFormat="1" applyFont="1" applyFill="1" applyBorder="1" applyAlignment="1">
      <alignment horizontal="center" vertical="center"/>
    </xf>
    <xf numFmtId="173" fontId="10" fillId="22" borderId="2" xfId="0" applyNumberFormat="1" applyFont="1" applyFill="1" applyBorder="1" applyAlignment="1">
      <alignment horizontal="center" vertical="center"/>
    </xf>
    <xf numFmtId="173" fontId="10" fillId="23" borderId="2" xfId="0" applyNumberFormat="1" applyFont="1" applyFill="1" applyBorder="1" applyAlignment="1">
      <alignment horizontal="center" vertical="center"/>
    </xf>
    <xf numFmtId="0" fontId="9" fillId="12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173" fontId="10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" fontId="8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3" fontId="10" fillId="0" borderId="5" xfId="0" applyNumberFormat="1" applyFont="1" applyFill="1" applyBorder="1" applyAlignment="1">
      <alignment horizontal="center" vertical="center" wrapText="1"/>
    </xf>
    <xf numFmtId="173" fontId="0" fillId="0" borderId="0" xfId="0" applyNumberFormat="1" applyFill="1" applyAlignment="1">
      <alignment horizontal="center" vertical="center"/>
    </xf>
    <xf numFmtId="0" fontId="8" fillId="9" borderId="5" xfId="0" applyFont="1" applyFill="1" applyBorder="1" applyAlignment="1">
      <alignment horizontal="center" vertical="center" wrapText="1"/>
    </xf>
    <xf numFmtId="0" fontId="8" fillId="24" borderId="2" xfId="0" applyFont="1" applyFill="1" applyBorder="1" applyAlignment="1">
      <alignment horizontal="center" vertical="center" wrapText="1"/>
    </xf>
    <xf numFmtId="0" fontId="8" fillId="24" borderId="2" xfId="0" applyFont="1" applyFill="1" applyBorder="1" applyAlignment="1">
      <alignment horizontal="center" vertical="center"/>
    </xf>
    <xf numFmtId="173" fontId="14" fillId="24" borderId="2" xfId="0" applyNumberFormat="1" applyFont="1" applyFill="1" applyBorder="1" applyAlignment="1">
      <alignment horizontal="center" vertical="center"/>
    </xf>
    <xf numFmtId="173" fontId="10" fillId="24" borderId="2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8" fillId="21" borderId="2" xfId="0" applyFont="1" applyFill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vertical="center"/>
    </xf>
    <xf numFmtId="49" fontId="3" fillId="0" borderId="0" xfId="0" applyNumberFormat="1" applyFont="1" applyBorder="1" applyAlignment="1"/>
    <xf numFmtId="49" fontId="19" fillId="0" borderId="0" xfId="0" applyNumberFormat="1" applyFont="1" applyBorder="1" applyAlignment="1"/>
    <xf numFmtId="0" fontId="3" fillId="0" borderId="0" xfId="0" applyFont="1" applyBorder="1" applyAlignment="1"/>
    <xf numFmtId="0" fontId="4" fillId="0" borderId="0" xfId="0" applyFont="1" applyBorder="1" applyAlignment="1"/>
    <xf numFmtId="0" fontId="27" fillId="0" borderId="0" xfId="0" applyFont="1" applyAlignment="1"/>
    <xf numFmtId="0" fontId="19" fillId="0" borderId="0" xfId="0" applyFont="1" applyBorder="1" applyAlignment="1"/>
    <xf numFmtId="0" fontId="9" fillId="0" borderId="0" xfId="0" applyFont="1" applyBorder="1" applyAlignment="1">
      <alignment vertical="center"/>
    </xf>
    <xf numFmtId="0" fontId="8" fillId="9" borderId="9" xfId="0" applyFont="1" applyFill="1" applyBorder="1" applyAlignment="1">
      <alignment horizontal="center" vertical="center" wrapText="1"/>
    </xf>
    <xf numFmtId="173" fontId="10" fillId="9" borderId="9" xfId="0" applyNumberFormat="1" applyFont="1" applyFill="1" applyBorder="1" applyAlignment="1">
      <alignment horizontal="center" vertical="center" wrapText="1"/>
    </xf>
    <xf numFmtId="173" fontId="10" fillId="10" borderId="1" xfId="0" applyNumberFormat="1" applyFont="1" applyFill="1" applyBorder="1" applyAlignment="1">
      <alignment horizontal="center" vertical="center" wrapText="1"/>
    </xf>
    <xf numFmtId="173" fontId="10" fillId="25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2" fillId="28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4" borderId="2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29" borderId="2" xfId="0" applyFont="1" applyFill="1" applyBorder="1" applyAlignment="1">
      <alignment horizontal="center" vertical="center"/>
    </xf>
    <xf numFmtId="0" fontId="13" fillId="26" borderId="1" xfId="0" applyFont="1" applyFill="1" applyBorder="1" applyAlignment="1">
      <alignment horizontal="center" vertical="center"/>
    </xf>
    <xf numFmtId="0" fontId="13" fillId="26" borderId="4" xfId="0" applyFont="1" applyFill="1" applyBorder="1" applyAlignment="1">
      <alignment horizontal="center" vertical="center"/>
    </xf>
    <xf numFmtId="0" fontId="13" fillId="26" borderId="10" xfId="0" applyFont="1" applyFill="1" applyBorder="1" applyAlignment="1">
      <alignment horizontal="center" vertical="center"/>
    </xf>
    <xf numFmtId="0" fontId="13" fillId="26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3" fillId="27" borderId="0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25" borderId="2" xfId="0" applyFont="1" applyFill="1" applyBorder="1" applyAlignment="1">
      <alignment horizontal="center" vertical="center"/>
    </xf>
    <xf numFmtId="0" fontId="25" fillId="25" borderId="2" xfId="0" applyFont="1" applyFill="1" applyBorder="1" applyAlignment="1">
      <alignment horizontal="center" vertical="center"/>
    </xf>
    <xf numFmtId="175" fontId="11" fillId="0" borderId="13" xfId="0" applyNumberFormat="1" applyFont="1" applyFill="1" applyBorder="1" applyAlignment="1">
      <alignment horizontal="center" vertical="center"/>
    </xf>
    <xf numFmtId="175" fontId="11" fillId="0" borderId="15" xfId="0" applyNumberFormat="1" applyFont="1" applyFill="1" applyBorder="1" applyAlignment="1">
      <alignment horizontal="center" vertical="center"/>
    </xf>
    <xf numFmtId="175" fontId="11" fillId="21" borderId="13" xfId="0" applyNumberFormat="1" applyFont="1" applyFill="1" applyBorder="1" applyAlignment="1">
      <alignment horizontal="center" vertical="center"/>
    </xf>
    <xf numFmtId="175" fontId="11" fillId="21" borderId="15" xfId="0" applyNumberFormat="1" applyFont="1" applyFill="1" applyBorder="1" applyAlignment="1">
      <alignment horizontal="center" vertical="center"/>
    </xf>
    <xf numFmtId="0" fontId="21" fillId="30" borderId="2" xfId="0" applyFont="1" applyFill="1" applyBorder="1" applyAlignment="1">
      <alignment horizontal="center" vertical="center"/>
    </xf>
    <xf numFmtId="175" fontId="31" fillId="21" borderId="13" xfId="0" applyNumberFormat="1" applyFont="1" applyFill="1" applyBorder="1" applyAlignment="1">
      <alignment horizontal="center" vertical="center"/>
    </xf>
    <xf numFmtId="175" fontId="31" fillId="21" borderId="15" xfId="0" applyNumberFormat="1" applyFont="1" applyFill="1" applyBorder="1" applyAlignment="1">
      <alignment horizontal="center" vertical="center"/>
    </xf>
    <xf numFmtId="173" fontId="11" fillId="21" borderId="13" xfId="0" applyNumberFormat="1" applyFont="1" applyFill="1" applyBorder="1" applyAlignment="1">
      <alignment horizontal="center" vertical="center"/>
    </xf>
    <xf numFmtId="173" fontId="11" fillId="21" borderId="15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28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16" fillId="0" borderId="24" xfId="0" applyFont="1" applyFill="1" applyBorder="1" applyAlignment="1">
      <alignment horizontal="center" vertical="center"/>
    </xf>
    <xf numFmtId="0" fontId="16" fillId="9" borderId="24" xfId="0" applyFont="1" applyFill="1" applyBorder="1" applyAlignment="1">
      <alignment horizontal="center" vertical="center"/>
    </xf>
    <xf numFmtId="0" fontId="16" fillId="7" borderId="24" xfId="0" applyFont="1" applyFill="1" applyBorder="1" applyAlignment="1">
      <alignment horizontal="center" vertical="center"/>
    </xf>
    <xf numFmtId="0" fontId="16" fillId="7" borderId="25" xfId="0" applyFont="1" applyFill="1" applyBorder="1" applyAlignment="1">
      <alignment horizontal="center" vertical="center"/>
    </xf>
    <xf numFmtId="0" fontId="16" fillId="7" borderId="26" xfId="0" applyFont="1" applyFill="1" applyBorder="1" applyAlignment="1">
      <alignment horizontal="center" vertical="center"/>
    </xf>
    <xf numFmtId="0" fontId="16" fillId="7" borderId="27" xfId="0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center" vertical="center"/>
    </xf>
    <xf numFmtId="0" fontId="22" fillId="33" borderId="2" xfId="0" applyFont="1" applyFill="1" applyBorder="1" applyAlignment="1">
      <alignment horizontal="center" vertical="center"/>
    </xf>
    <xf numFmtId="0" fontId="16" fillId="9" borderId="23" xfId="0" applyFont="1" applyFill="1" applyBorder="1" applyAlignment="1">
      <alignment horizontal="center" vertical="center"/>
    </xf>
    <xf numFmtId="0" fontId="16" fillId="9" borderId="25" xfId="0" applyFont="1" applyFill="1" applyBorder="1" applyAlignment="1">
      <alignment horizontal="center" vertical="center"/>
    </xf>
    <xf numFmtId="0" fontId="14" fillId="16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5" borderId="2" xfId="1" applyFont="1" applyFill="1" applyBorder="1" applyAlignment="1">
      <alignment horizontal="center"/>
    </xf>
    <xf numFmtId="0" fontId="14" fillId="3" borderId="3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14" fillId="31" borderId="21" xfId="0" applyFont="1" applyFill="1" applyBorder="1" applyAlignment="1">
      <alignment horizontal="center" vertical="center" wrapText="1"/>
    </xf>
    <xf numFmtId="0" fontId="14" fillId="31" borderId="22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/>
    </xf>
    <xf numFmtId="0" fontId="23" fillId="3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17" xfId="0" applyBorder="1" applyAlignment="1">
      <alignment horizontal="center"/>
    </xf>
    <xf numFmtId="0" fontId="10" fillId="14" borderId="10" xfId="0" applyFont="1" applyFill="1" applyBorder="1" applyAlignment="1">
      <alignment horizontal="center"/>
    </xf>
    <xf numFmtId="0" fontId="8" fillId="14" borderId="10" xfId="0" applyFont="1" applyFill="1" applyBorder="1" applyAlignment="1">
      <alignment horizontal="center"/>
    </xf>
    <xf numFmtId="0" fontId="20" fillId="34" borderId="25" xfId="0" applyFont="1" applyFill="1" applyBorder="1" applyAlignment="1">
      <alignment horizontal="center" vertical="center"/>
    </xf>
    <xf numFmtId="0" fontId="10" fillId="14" borderId="12" xfId="0" applyFont="1" applyFill="1" applyBorder="1" applyAlignment="1">
      <alignment horizontal="center"/>
    </xf>
    <xf numFmtId="0" fontId="8" fillId="14" borderId="12" xfId="0" applyFont="1" applyFill="1" applyBorder="1" applyAlignment="1">
      <alignment horizontal="center"/>
    </xf>
    <xf numFmtId="0" fontId="2" fillId="12" borderId="2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8" fillId="20" borderId="2" xfId="0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/>
    </xf>
    <xf numFmtId="0" fontId="8" fillId="22" borderId="2" xfId="0" applyFont="1" applyFill="1" applyBorder="1" applyAlignment="1">
      <alignment horizontal="center" vertical="center"/>
    </xf>
    <xf numFmtId="0" fontId="8" fillId="23" borderId="2" xfId="0" applyFont="1" applyFill="1" applyBorder="1" applyAlignment="1">
      <alignment horizontal="center" vertical="center"/>
    </xf>
    <xf numFmtId="0" fontId="10" fillId="1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35" borderId="2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11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/>
    </xf>
    <xf numFmtId="0" fontId="24" fillId="36" borderId="2" xfId="0" applyFont="1" applyFill="1" applyBorder="1" applyAlignment="1">
      <alignment horizontal="center" vertical="center"/>
    </xf>
    <xf numFmtId="0" fontId="2" fillId="37" borderId="2" xfId="0" applyFont="1" applyFill="1" applyBorder="1" applyAlignment="1">
      <alignment horizontal="center" vertical="center"/>
    </xf>
    <xf numFmtId="0" fontId="15" fillId="37" borderId="2" xfId="0" applyFont="1" applyFill="1" applyBorder="1" applyAlignment="1">
      <alignment horizontal="center" vertical="center"/>
    </xf>
    <xf numFmtId="0" fontId="2" fillId="38" borderId="13" xfId="0" applyFont="1" applyFill="1" applyBorder="1" applyAlignment="1">
      <alignment horizontal="center" vertical="center"/>
    </xf>
    <xf numFmtId="0" fontId="2" fillId="38" borderId="15" xfId="0" applyFont="1" applyFill="1" applyBorder="1" applyAlignment="1">
      <alignment horizontal="center" vertical="center"/>
    </xf>
    <xf numFmtId="0" fontId="10" fillId="12" borderId="13" xfId="0" applyFont="1" applyFill="1" applyBorder="1" applyAlignment="1">
      <alignment horizontal="center" vertical="center"/>
    </xf>
    <xf numFmtId="0" fontId="10" fillId="12" borderId="15" xfId="0" applyFont="1" applyFill="1" applyBorder="1" applyAlignment="1">
      <alignment horizontal="center" vertical="center"/>
    </xf>
    <xf numFmtId="0" fontId="28" fillId="39" borderId="2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E6E6FF"/>
      <rgbColor rgb="00660066"/>
      <rgbColor rgb="00FF8080"/>
      <rgbColor rgb="000066CC"/>
      <rgbColor rgb="00CCCCCC"/>
      <rgbColor rgb="00000080"/>
      <rgbColor rgb="00FF00FF"/>
      <rgbColor rgb="00E6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FF66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DC2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9525</xdr:colOff>
      <xdr:row>0</xdr:row>
      <xdr:rowOff>0</xdr:rowOff>
    </xdr:from>
    <xdr:to>
      <xdr:col>7</xdr:col>
      <xdr:colOff>0</xdr:colOff>
      <xdr:row>4</xdr:row>
      <xdr:rowOff>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EC31EBD6-8F21-4118-A379-BD0AAFA69C6B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838200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3</xdr:col>
      <xdr:colOff>9525</xdr:colOff>
      <xdr:row>4</xdr:row>
      <xdr:rowOff>0</xdr:rowOff>
    </xdr:to>
    <xdr:pic>
      <xdr:nvPicPr>
        <xdr:cNvPr id="2540" name="Рисунок 10">
          <a:extLst>
            <a:ext uri="{FF2B5EF4-FFF2-40B4-BE49-F238E27FC236}">
              <a16:creationId xmlns:a16="http://schemas.microsoft.com/office/drawing/2014/main" id="{182CEB00-682A-4E8A-87DE-8D8D59972A2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2387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15</xdr:col>
      <xdr:colOff>561975</xdr:colOff>
      <xdr:row>5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67FF5653-F203-413E-8DCC-047A3171B2DB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477375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3</xdr:col>
      <xdr:colOff>9525</xdr:colOff>
      <xdr:row>5</xdr:row>
      <xdr:rowOff>19050</xdr:rowOff>
    </xdr:to>
    <xdr:pic>
      <xdr:nvPicPr>
        <xdr:cNvPr id="1517" name="Рисунок 5">
          <a:extLst>
            <a:ext uri="{FF2B5EF4-FFF2-40B4-BE49-F238E27FC236}">
              <a16:creationId xmlns:a16="http://schemas.microsoft.com/office/drawing/2014/main" id="{2AE6F995-B171-47C2-ADCA-2149E455F788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434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7</xdr:col>
      <xdr:colOff>9525</xdr:colOff>
      <xdr:row>5</xdr:row>
      <xdr:rowOff>19050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649B5993-657E-4381-940E-5C5E373877D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770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6</xdr:row>
      <xdr:rowOff>9525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848C2B28-9E9A-456E-B97D-917D4862A2A2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62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9525</xdr:rowOff>
    </xdr:from>
    <xdr:to>
      <xdr:col>3</xdr:col>
      <xdr:colOff>9525</xdr:colOff>
      <xdr:row>4</xdr:row>
      <xdr:rowOff>0</xdr:rowOff>
    </xdr:to>
    <xdr:pic>
      <xdr:nvPicPr>
        <xdr:cNvPr id="9431" name="Рисунок 10">
          <a:extLst>
            <a:ext uri="{FF2B5EF4-FFF2-40B4-BE49-F238E27FC236}">
              <a16:creationId xmlns:a16="http://schemas.microsoft.com/office/drawing/2014/main" id="{BE63086D-D3CC-4EE3-9392-4BAD3D6D5154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52387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N113"/>
  <sheetViews>
    <sheetView tabSelected="1" zoomScale="120" zoomScaleNormal="120" workbookViewId="0">
      <pane ySplit="5" topLeftCell="A21" activePane="bottomLeft" state="frozen"/>
      <selection pane="bottomLeft" activeCell="A35" sqref="A35:G35"/>
    </sheetView>
  </sheetViews>
  <sheetFormatPr defaultRowHeight="12.75" customHeight="1"/>
  <cols>
    <col min="1" max="1" width="4" style="78" bestFit="1" customWidth="1"/>
    <col min="2" max="2" width="25.7109375" style="78" bestFit="1" customWidth="1"/>
    <col min="3" max="3" width="9.42578125" style="78" bestFit="1" customWidth="1"/>
    <col min="4" max="4" width="53.85546875" style="78" customWidth="1"/>
    <col min="5" max="6" width="11.140625" style="78" customWidth="1"/>
    <col min="7" max="7" width="10.5703125" style="78" bestFit="1" customWidth="1"/>
    <col min="8" max="16384" width="9.140625" style="78"/>
  </cols>
  <sheetData>
    <row r="1" spans="1:14" ht="31.7" customHeight="1">
      <c r="A1" s="203"/>
      <c r="B1" s="203"/>
      <c r="C1" s="203"/>
      <c r="D1" s="203"/>
      <c r="E1" s="203"/>
      <c r="F1" s="203"/>
      <c r="G1" s="203"/>
      <c r="H1" s="172" t="s">
        <v>87</v>
      </c>
      <c r="I1" s="101"/>
      <c r="J1" s="101"/>
      <c r="K1" s="101"/>
      <c r="L1" s="101"/>
      <c r="M1" s="101"/>
      <c r="N1" s="101"/>
    </row>
    <row r="2" spans="1:14" ht="15" customHeight="1">
      <c r="A2" s="203"/>
      <c r="B2" s="203"/>
      <c r="C2" s="203"/>
      <c r="D2" s="203"/>
      <c r="E2" s="203"/>
      <c r="F2" s="203"/>
      <c r="G2" s="203"/>
      <c r="H2" s="194" t="s">
        <v>172</v>
      </c>
      <c r="I2" s="194"/>
      <c r="J2" s="194"/>
      <c r="K2" s="194"/>
      <c r="L2" s="194"/>
      <c r="M2" s="194"/>
      <c r="N2" s="194"/>
    </row>
    <row r="3" spans="1:14" ht="14.85" customHeight="1">
      <c r="A3" s="203"/>
      <c r="B3" s="203"/>
      <c r="C3" s="203"/>
      <c r="D3" s="203"/>
      <c r="E3" s="203"/>
      <c r="F3" s="203"/>
      <c r="G3" s="203"/>
    </row>
    <row r="4" spans="1:14" ht="31.7" customHeight="1">
      <c r="A4" s="204"/>
      <c r="B4" s="204"/>
      <c r="C4" s="204"/>
      <c r="D4" s="204"/>
      <c r="E4" s="204"/>
      <c r="F4" s="204"/>
      <c r="G4" s="204"/>
    </row>
    <row r="5" spans="1:14" ht="31.5">
      <c r="A5" s="27" t="s">
        <v>13</v>
      </c>
      <c r="B5" s="28" t="s">
        <v>1</v>
      </c>
      <c r="C5" s="28" t="s">
        <v>14</v>
      </c>
      <c r="D5" s="28" t="s">
        <v>15</v>
      </c>
      <c r="E5" s="28" t="s">
        <v>16</v>
      </c>
      <c r="F5" s="28" t="s">
        <v>85</v>
      </c>
      <c r="G5" s="28" t="s">
        <v>17</v>
      </c>
    </row>
    <row r="6" spans="1:14" ht="21" customHeight="1">
      <c r="A6" s="193" t="s">
        <v>176</v>
      </c>
      <c r="B6" s="193"/>
      <c r="C6" s="193"/>
      <c r="D6" s="193"/>
      <c r="E6" s="193"/>
      <c r="F6" s="193"/>
      <c r="G6" s="193"/>
    </row>
    <row r="7" spans="1:14" ht="17.100000000000001" customHeight="1">
      <c r="A7" s="187" t="s">
        <v>196</v>
      </c>
      <c r="B7" s="187"/>
      <c r="C7" s="187"/>
      <c r="D7" s="187"/>
      <c r="E7" s="187"/>
      <c r="F7" s="187"/>
      <c r="G7" s="187"/>
    </row>
    <row r="8" spans="1:14" s="155" customFormat="1" ht="17.100000000000001" customHeight="1">
      <c r="A8" s="188" t="s">
        <v>67</v>
      </c>
      <c r="B8" s="206"/>
      <c r="C8" s="206"/>
      <c r="D8" s="206"/>
      <c r="E8" s="206"/>
      <c r="F8" s="206"/>
      <c r="G8" s="207"/>
    </row>
    <row r="9" spans="1:14" s="155" customFormat="1" ht="17.25" customHeight="1">
      <c r="A9" s="108">
        <v>1</v>
      </c>
      <c r="B9" s="109" t="s">
        <v>66</v>
      </c>
      <c r="C9" s="108" t="s">
        <v>18</v>
      </c>
      <c r="D9" s="110" t="s">
        <v>125</v>
      </c>
      <c r="E9" s="123">
        <f>G9*0.01365</f>
        <v>4600.05</v>
      </c>
      <c r="F9" s="123">
        <f t="shared" ref="F9:F15" si="0">G9/47.62</f>
        <v>7076.8584628307435</v>
      </c>
      <c r="G9" s="124">
        <v>337000</v>
      </c>
      <c r="L9" s="157"/>
    </row>
    <row r="10" spans="1:14" s="155" customFormat="1" ht="17.25" customHeight="1">
      <c r="A10" s="76">
        <v>2</v>
      </c>
      <c r="B10" s="115" t="s">
        <v>66</v>
      </c>
      <c r="C10" s="45" t="s">
        <v>18</v>
      </c>
      <c r="D10" s="152" t="s">
        <v>126</v>
      </c>
      <c r="E10" s="127">
        <f>G10*0.01638</f>
        <v>5094.1799999999994</v>
      </c>
      <c r="F10" s="127">
        <f t="shared" si="0"/>
        <v>6530.8693826123481</v>
      </c>
      <c r="G10" s="135">
        <v>311000</v>
      </c>
    </row>
    <row r="11" spans="1:14" s="155" customFormat="1" ht="17.25" customHeight="1">
      <c r="A11" s="108">
        <v>3</v>
      </c>
      <c r="B11" s="111" t="s">
        <v>66</v>
      </c>
      <c r="C11" s="107" t="s">
        <v>18</v>
      </c>
      <c r="D11" s="112" t="s">
        <v>170</v>
      </c>
      <c r="E11" s="123">
        <f>G11*0.017745</f>
        <v>5500.95</v>
      </c>
      <c r="F11" s="123">
        <f t="shared" si="0"/>
        <v>6509.8698026039483</v>
      </c>
      <c r="G11" s="124">
        <v>310000</v>
      </c>
    </row>
    <row r="12" spans="1:14" s="155" customFormat="1" ht="17.25" customHeight="1">
      <c r="A12" s="76">
        <v>4</v>
      </c>
      <c r="B12" s="115" t="s">
        <v>66</v>
      </c>
      <c r="C12" s="45" t="s">
        <v>18</v>
      </c>
      <c r="D12" s="152" t="s">
        <v>127</v>
      </c>
      <c r="E12" s="127">
        <f>G12*0.020475</f>
        <v>6511.05</v>
      </c>
      <c r="F12" s="127">
        <f t="shared" si="0"/>
        <v>6677.8664426711466</v>
      </c>
      <c r="G12" s="135">
        <v>318000</v>
      </c>
    </row>
    <row r="13" spans="1:14" s="155" customFormat="1" ht="17.25" customHeight="1">
      <c r="A13" s="108">
        <v>5</v>
      </c>
      <c r="B13" s="111" t="s">
        <v>66</v>
      </c>
      <c r="C13" s="107" t="s">
        <v>18</v>
      </c>
      <c r="D13" s="112" t="s">
        <v>128</v>
      </c>
      <c r="E13" s="123">
        <f>G13*0.023205</f>
        <v>7309.5749999999998</v>
      </c>
      <c r="F13" s="123">
        <f t="shared" si="0"/>
        <v>6614.8677026459472</v>
      </c>
      <c r="G13" s="124">
        <v>315000</v>
      </c>
    </row>
    <row r="14" spans="1:14" s="155" customFormat="1" ht="17.25" customHeight="1">
      <c r="A14" s="76">
        <v>6</v>
      </c>
      <c r="B14" s="115" t="s">
        <v>66</v>
      </c>
      <c r="C14" s="45" t="s">
        <v>18</v>
      </c>
      <c r="D14" s="152" t="s">
        <v>129</v>
      </c>
      <c r="E14" s="127">
        <f>G14*0.0273</f>
        <v>9909.9</v>
      </c>
      <c r="F14" s="127">
        <f t="shared" si="0"/>
        <v>7622.8475430491399</v>
      </c>
      <c r="G14" s="135">
        <v>363000</v>
      </c>
    </row>
    <row r="15" spans="1:14" s="155" customFormat="1" ht="17.25" customHeight="1">
      <c r="A15" s="108">
        <v>7</v>
      </c>
      <c r="B15" s="158" t="s">
        <v>66</v>
      </c>
      <c r="C15" s="113" t="s">
        <v>18</v>
      </c>
      <c r="D15" s="129" t="s">
        <v>130</v>
      </c>
      <c r="E15" s="123">
        <f>G15*0.03276</f>
        <v>15102.359999999999</v>
      </c>
      <c r="F15" s="123">
        <f t="shared" si="0"/>
        <v>9680.8063838723228</v>
      </c>
      <c r="G15" s="124">
        <v>461000</v>
      </c>
    </row>
    <row r="16" spans="1:14" s="155" customFormat="1" ht="17.25" customHeight="1">
      <c r="A16" s="188" t="s">
        <v>68</v>
      </c>
      <c r="B16" s="189"/>
      <c r="C16" s="189"/>
      <c r="D16" s="189"/>
      <c r="E16" s="189"/>
      <c r="F16" s="189"/>
      <c r="G16" s="190"/>
    </row>
    <row r="17" spans="1:7" s="155" customFormat="1" ht="17.25" customHeight="1">
      <c r="A17" s="108">
        <v>8</v>
      </c>
      <c r="B17" s="109" t="s">
        <v>66</v>
      </c>
      <c r="C17" s="108" t="s">
        <v>22</v>
      </c>
      <c r="D17" s="110" t="s">
        <v>125</v>
      </c>
      <c r="E17" s="123">
        <f>G17*0.01365</f>
        <v>4449.9000000000005</v>
      </c>
      <c r="F17" s="123">
        <f t="shared" ref="F17:F23" si="1">G17/47.62</f>
        <v>6845.8630827383458</v>
      </c>
      <c r="G17" s="124">
        <v>326000</v>
      </c>
    </row>
    <row r="18" spans="1:7" s="155" customFormat="1" ht="17.25" customHeight="1">
      <c r="A18" s="45">
        <v>9</v>
      </c>
      <c r="B18" s="115" t="s">
        <v>66</v>
      </c>
      <c r="C18" s="45" t="s">
        <v>22</v>
      </c>
      <c r="D18" s="152" t="s">
        <v>126</v>
      </c>
      <c r="E18" s="127">
        <f>G18*0.01638</f>
        <v>4995.8999999999996</v>
      </c>
      <c r="F18" s="127">
        <f t="shared" si="1"/>
        <v>6404.8719025619494</v>
      </c>
      <c r="G18" s="135">
        <v>305000</v>
      </c>
    </row>
    <row r="19" spans="1:7" s="155" customFormat="1" ht="17.25" customHeight="1">
      <c r="A19" s="108">
        <v>10</v>
      </c>
      <c r="B19" s="111" t="s">
        <v>66</v>
      </c>
      <c r="C19" s="107" t="s">
        <v>22</v>
      </c>
      <c r="D19" s="112" t="s">
        <v>170</v>
      </c>
      <c r="E19" s="123">
        <f>G19*0.017745</f>
        <v>5412.2250000000004</v>
      </c>
      <c r="F19" s="123">
        <f t="shared" si="1"/>
        <v>6404.8719025619494</v>
      </c>
      <c r="G19" s="124">
        <v>305000</v>
      </c>
    </row>
    <row r="20" spans="1:7" s="155" customFormat="1" ht="17.25" customHeight="1">
      <c r="A20" s="76">
        <v>11</v>
      </c>
      <c r="B20" s="115" t="s">
        <v>66</v>
      </c>
      <c r="C20" s="45" t="s">
        <v>22</v>
      </c>
      <c r="D20" s="152" t="s">
        <v>127</v>
      </c>
      <c r="E20" s="127">
        <f>G20*0.020475</f>
        <v>6408.6750000000002</v>
      </c>
      <c r="F20" s="127">
        <f t="shared" si="1"/>
        <v>6572.8685426291477</v>
      </c>
      <c r="G20" s="135">
        <v>313000</v>
      </c>
    </row>
    <row r="21" spans="1:7" s="155" customFormat="1" ht="17.25" customHeight="1">
      <c r="A21" s="107">
        <v>12</v>
      </c>
      <c r="B21" s="111" t="s">
        <v>66</v>
      </c>
      <c r="C21" s="107" t="s">
        <v>22</v>
      </c>
      <c r="D21" s="112" t="s">
        <v>128</v>
      </c>
      <c r="E21" s="123">
        <f>G21*0.023205</f>
        <v>7193.55</v>
      </c>
      <c r="F21" s="123">
        <f t="shared" si="1"/>
        <v>6509.8698026039483</v>
      </c>
      <c r="G21" s="124">
        <v>310000</v>
      </c>
    </row>
    <row r="22" spans="1:7" s="155" customFormat="1" ht="17.25" customHeight="1">
      <c r="A22" s="76">
        <v>13</v>
      </c>
      <c r="B22" s="115" t="s">
        <v>66</v>
      </c>
      <c r="C22" s="45" t="s">
        <v>22</v>
      </c>
      <c r="D22" s="152" t="s">
        <v>129</v>
      </c>
      <c r="E22" s="127">
        <f>G22*0.0273</f>
        <v>9691.5</v>
      </c>
      <c r="F22" s="127">
        <f t="shared" si="1"/>
        <v>7454.8509029819406</v>
      </c>
      <c r="G22" s="135">
        <v>355000</v>
      </c>
    </row>
    <row r="23" spans="1:7" s="155" customFormat="1" ht="17.25" customHeight="1">
      <c r="A23" s="107">
        <v>14</v>
      </c>
      <c r="B23" s="111" t="s">
        <v>66</v>
      </c>
      <c r="C23" s="107" t="s">
        <v>22</v>
      </c>
      <c r="D23" s="112" t="s">
        <v>130</v>
      </c>
      <c r="E23" s="123">
        <f>G23*0.03276</f>
        <v>14414.4</v>
      </c>
      <c r="F23" s="123">
        <f t="shared" si="1"/>
        <v>9239.8152036959273</v>
      </c>
      <c r="G23" s="124">
        <v>440000</v>
      </c>
    </row>
    <row r="24" spans="1:7" ht="17.100000000000001" customHeight="1">
      <c r="A24" s="191" t="s">
        <v>192</v>
      </c>
      <c r="B24" s="191"/>
      <c r="C24" s="191"/>
      <c r="D24" s="191"/>
      <c r="E24" s="192"/>
      <c r="F24" s="192"/>
      <c r="G24" s="192"/>
    </row>
    <row r="25" spans="1:7" ht="17.25" customHeight="1">
      <c r="A25" s="107">
        <v>1</v>
      </c>
      <c r="B25" s="109" t="s">
        <v>66</v>
      </c>
      <c r="C25" s="107" t="s">
        <v>22</v>
      </c>
      <c r="D25" s="112" t="s">
        <v>131</v>
      </c>
      <c r="E25" s="119">
        <f>0.02772*G25</f>
        <v>8454.6</v>
      </c>
      <c r="F25" s="119">
        <f>G25/23.81</f>
        <v>12809.743805123899</v>
      </c>
      <c r="G25" s="120">
        <v>305000</v>
      </c>
    </row>
    <row r="26" spans="1:7" ht="17.25" customHeight="1">
      <c r="A26" s="29">
        <v>2</v>
      </c>
      <c r="B26" s="37" t="s">
        <v>66</v>
      </c>
      <c r="C26" s="29" t="s">
        <v>22</v>
      </c>
      <c r="D26" s="106" t="s">
        <v>132</v>
      </c>
      <c r="E26" s="119">
        <f>0.033264*G26</f>
        <v>9646.5600000000013</v>
      </c>
      <c r="F26" s="119">
        <f t="shared" ref="F26:F34" si="2">G26/23.81</f>
        <v>12179.756404871903</v>
      </c>
      <c r="G26" s="120">
        <v>290000</v>
      </c>
    </row>
    <row r="27" spans="1:7" ht="17.25" customHeight="1">
      <c r="A27" s="107">
        <v>3</v>
      </c>
      <c r="B27" s="109" t="s">
        <v>66</v>
      </c>
      <c r="C27" s="107" t="s">
        <v>22</v>
      </c>
      <c r="D27" s="112" t="s">
        <v>133</v>
      </c>
      <c r="E27" s="119">
        <f>0.041076*G27</f>
        <v>11912.04</v>
      </c>
      <c r="F27" s="119">
        <f t="shared" si="2"/>
        <v>12179.756404871903</v>
      </c>
      <c r="G27" s="120">
        <v>290000</v>
      </c>
    </row>
    <row r="28" spans="1:7" ht="17.25" customHeight="1">
      <c r="A28" s="29">
        <v>4</v>
      </c>
      <c r="B28" s="37" t="s">
        <v>66</v>
      </c>
      <c r="C28" s="29" t="s">
        <v>22</v>
      </c>
      <c r="D28" s="106" t="s">
        <v>134</v>
      </c>
      <c r="E28" s="119">
        <f>0.04158*G28</f>
        <v>12058.199999999999</v>
      </c>
      <c r="F28" s="119">
        <f t="shared" si="2"/>
        <v>12179.756404871903</v>
      </c>
      <c r="G28" s="120">
        <v>290000</v>
      </c>
    </row>
    <row r="29" spans="1:7" ht="17.25" customHeight="1">
      <c r="A29" s="107">
        <v>5</v>
      </c>
      <c r="B29" s="109" t="s">
        <v>66</v>
      </c>
      <c r="C29" s="107" t="s">
        <v>22</v>
      </c>
      <c r="D29" s="112" t="s">
        <v>135</v>
      </c>
      <c r="E29" s="119">
        <f>0.051345*G29</f>
        <v>14890.050000000001</v>
      </c>
      <c r="F29" s="119">
        <f t="shared" si="2"/>
        <v>12179.756404871903</v>
      </c>
      <c r="G29" s="120">
        <v>290000</v>
      </c>
    </row>
    <row r="30" spans="1:7" ht="17.25" customHeight="1">
      <c r="A30" s="29">
        <v>6</v>
      </c>
      <c r="B30" s="37" t="s">
        <v>66</v>
      </c>
      <c r="C30" s="29" t="s">
        <v>22</v>
      </c>
      <c r="D30" s="106" t="s">
        <v>136</v>
      </c>
      <c r="E30" s="119">
        <f>0.047124*G30</f>
        <v>14372.82</v>
      </c>
      <c r="F30" s="119">
        <f t="shared" si="2"/>
        <v>12809.743805123899</v>
      </c>
      <c r="G30" s="120">
        <v>305000</v>
      </c>
    </row>
    <row r="31" spans="1:7" ht="17.25" customHeight="1">
      <c r="A31" s="107">
        <v>7</v>
      </c>
      <c r="B31" s="109" t="s">
        <v>66</v>
      </c>
      <c r="C31" s="107" t="s">
        <v>22</v>
      </c>
      <c r="D31" s="112" t="s">
        <v>137</v>
      </c>
      <c r="E31" s="119">
        <f>0.058191*G31</f>
        <v>17748.255000000001</v>
      </c>
      <c r="F31" s="119">
        <f t="shared" si="2"/>
        <v>12809.743805123899</v>
      </c>
      <c r="G31" s="120">
        <v>305000</v>
      </c>
    </row>
    <row r="32" spans="1:7" ht="17.25" customHeight="1">
      <c r="A32" s="29">
        <v>8</v>
      </c>
      <c r="B32" s="37" t="s">
        <v>66</v>
      </c>
      <c r="C32" s="29" t="s">
        <v>22</v>
      </c>
      <c r="D32" s="106" t="s">
        <v>138</v>
      </c>
      <c r="E32" s="119">
        <f>0.05544*G32</f>
        <v>19404</v>
      </c>
      <c r="F32" s="119">
        <f t="shared" si="2"/>
        <v>14699.706005879883</v>
      </c>
      <c r="G32" s="120">
        <v>350000</v>
      </c>
    </row>
    <row r="33" spans="1:7" ht="17.25" customHeight="1">
      <c r="A33" s="113">
        <v>9</v>
      </c>
      <c r="B33" s="111" t="s">
        <v>66</v>
      </c>
      <c r="C33" s="107" t="s">
        <v>22</v>
      </c>
      <c r="D33" s="129" t="s">
        <v>198</v>
      </c>
      <c r="E33" s="119">
        <f>0.06846*G33</f>
        <v>23960.999999999996</v>
      </c>
      <c r="F33" s="119">
        <f t="shared" si="2"/>
        <v>14699.706005879883</v>
      </c>
      <c r="G33" s="120">
        <v>350000</v>
      </c>
    </row>
    <row r="34" spans="1:7" ht="17.25" customHeight="1">
      <c r="A34" s="116">
        <v>10</v>
      </c>
      <c r="B34" s="185" t="s">
        <v>66</v>
      </c>
      <c r="C34" s="116" t="s">
        <v>22</v>
      </c>
      <c r="D34" s="186" t="s">
        <v>139</v>
      </c>
      <c r="E34" s="119">
        <f>0.066528*G34</f>
        <v>28607.040000000001</v>
      </c>
      <c r="F34" s="119">
        <f t="shared" si="2"/>
        <v>18059.638807223855</v>
      </c>
      <c r="G34" s="120">
        <v>430000</v>
      </c>
    </row>
    <row r="35" spans="1:7" ht="17.25" customHeight="1">
      <c r="A35" s="191" t="s">
        <v>195</v>
      </c>
      <c r="B35" s="191"/>
      <c r="C35" s="191"/>
      <c r="D35" s="191"/>
      <c r="E35" s="192"/>
      <c r="F35" s="192"/>
      <c r="G35" s="192"/>
    </row>
    <row r="36" spans="1:7" ht="17.25" customHeight="1">
      <c r="A36" s="130">
        <v>1</v>
      </c>
      <c r="B36" s="131" t="s">
        <v>89</v>
      </c>
      <c r="C36" s="130" t="s">
        <v>22</v>
      </c>
      <c r="D36" s="131" t="s">
        <v>139</v>
      </c>
      <c r="E36" s="134">
        <f>0.066528*G36</f>
        <v>13239.072</v>
      </c>
      <c r="F36" s="134">
        <f>G36/23.81</f>
        <v>8357.8328433431343</v>
      </c>
      <c r="G36" s="124">
        <v>199000</v>
      </c>
    </row>
    <row r="37" spans="1:7" ht="17.25" customHeight="1">
      <c r="A37" s="132">
        <v>2</v>
      </c>
      <c r="B37" s="133" t="s">
        <v>89</v>
      </c>
      <c r="C37" s="132" t="s">
        <v>22</v>
      </c>
      <c r="D37" s="133" t="s">
        <v>140</v>
      </c>
      <c r="E37" s="128">
        <f>0.08316*G37</f>
        <v>17047.8</v>
      </c>
      <c r="F37" s="128">
        <f>G37/23.81</f>
        <v>8609.8278034439318</v>
      </c>
      <c r="G37" s="135">
        <v>205000</v>
      </c>
    </row>
    <row r="38" spans="1:7" ht="17.25" customHeight="1">
      <c r="A38" s="130">
        <v>3</v>
      </c>
      <c r="B38" s="131" t="s">
        <v>89</v>
      </c>
      <c r="C38" s="130" t="s">
        <v>22</v>
      </c>
      <c r="D38" s="131" t="s">
        <v>141</v>
      </c>
      <c r="E38" s="134">
        <f>0.099792*G38</f>
        <v>21455.280000000002</v>
      </c>
      <c r="F38" s="134">
        <f>G38/23.81</f>
        <v>9029.8194036119276</v>
      </c>
      <c r="G38" s="124">
        <v>215000</v>
      </c>
    </row>
    <row r="39" spans="1:7" ht="17.25" customHeight="1">
      <c r="A39" s="132">
        <v>4</v>
      </c>
      <c r="B39" s="133" t="s">
        <v>89</v>
      </c>
      <c r="C39" s="132" t="s">
        <v>22</v>
      </c>
      <c r="D39" s="133" t="s">
        <v>130</v>
      </c>
      <c r="E39" s="128">
        <f>0.03276*G39</f>
        <v>6584.7599999999993</v>
      </c>
      <c r="F39" s="128">
        <f>G39/47.62</f>
        <v>4220.9155816883667</v>
      </c>
      <c r="G39" s="135">
        <v>201000</v>
      </c>
    </row>
    <row r="40" spans="1:7" ht="17.25" customHeight="1">
      <c r="A40" s="130">
        <v>5</v>
      </c>
      <c r="B40" s="131" t="s">
        <v>89</v>
      </c>
      <c r="C40" s="130" t="s">
        <v>22</v>
      </c>
      <c r="D40" s="131" t="s">
        <v>142</v>
      </c>
      <c r="E40" s="134">
        <f>0.04095*G40</f>
        <v>8476.65</v>
      </c>
      <c r="F40" s="134">
        <f>G40/47.62</f>
        <v>4346.9130617387655</v>
      </c>
      <c r="G40" s="124">
        <v>207000</v>
      </c>
    </row>
    <row r="41" spans="1:7" ht="17.25" customHeight="1">
      <c r="A41" s="132">
        <v>6</v>
      </c>
      <c r="B41" s="133" t="s">
        <v>89</v>
      </c>
      <c r="C41" s="132" t="s">
        <v>22</v>
      </c>
      <c r="D41" s="133" t="s">
        <v>143</v>
      </c>
      <c r="E41" s="128">
        <f>0.04914*G41</f>
        <v>10663.380000000001</v>
      </c>
      <c r="F41" s="128">
        <f>G41/47.62</f>
        <v>4556.9088618227634</v>
      </c>
      <c r="G41" s="135">
        <v>217000</v>
      </c>
    </row>
    <row r="42" spans="1:7" ht="17.25" customHeight="1">
      <c r="A42" s="130">
        <v>7</v>
      </c>
      <c r="B42" s="159" t="s">
        <v>89</v>
      </c>
      <c r="C42" s="160" t="s">
        <v>22</v>
      </c>
      <c r="D42" s="159" t="s">
        <v>144</v>
      </c>
      <c r="E42" s="161">
        <f>0.036*G42</f>
        <v>6695.9999999999991</v>
      </c>
      <c r="F42" s="161">
        <f>G42/50</f>
        <v>3720</v>
      </c>
      <c r="G42" s="162">
        <v>186000</v>
      </c>
    </row>
    <row r="43" spans="1:7" ht="17.25" customHeight="1">
      <c r="A43" s="132">
        <v>8</v>
      </c>
      <c r="B43" s="159" t="s">
        <v>89</v>
      </c>
      <c r="C43" s="160" t="s">
        <v>22</v>
      </c>
      <c r="D43" s="159" t="s">
        <v>193</v>
      </c>
      <c r="E43" s="161">
        <f>G43*0.0624</f>
        <v>11606.4</v>
      </c>
      <c r="F43" s="161">
        <f>G43/25</f>
        <v>7440</v>
      </c>
      <c r="G43" s="162">
        <v>186000</v>
      </c>
    </row>
    <row r="44" spans="1:7" ht="17.25" customHeight="1">
      <c r="A44" s="130">
        <v>9</v>
      </c>
      <c r="B44" s="159" t="s">
        <v>89</v>
      </c>
      <c r="C44" s="160" t="s">
        <v>22</v>
      </c>
      <c r="D44" s="159" t="s">
        <v>194</v>
      </c>
      <c r="E44" s="161">
        <f>G44*0.06656</f>
        <v>12380.159999999998</v>
      </c>
      <c r="F44" s="161">
        <f>G44/25</f>
        <v>7440</v>
      </c>
      <c r="G44" s="162">
        <v>186000</v>
      </c>
    </row>
    <row r="45" spans="1:7" ht="17.25" customHeight="1">
      <c r="A45" s="132">
        <v>10</v>
      </c>
      <c r="B45" s="159" t="s">
        <v>89</v>
      </c>
      <c r="C45" s="160" t="s">
        <v>22</v>
      </c>
      <c r="D45" s="159" t="s">
        <v>20</v>
      </c>
      <c r="E45" s="161">
        <f>G45*0.072</f>
        <v>13391.999999999998</v>
      </c>
      <c r="F45" s="161">
        <f>G45/25</f>
        <v>7440</v>
      </c>
      <c r="G45" s="162">
        <v>186000</v>
      </c>
    </row>
    <row r="46" spans="1:7" ht="19.7" customHeight="1">
      <c r="A46" s="193" t="s">
        <v>175</v>
      </c>
      <c r="B46" s="193"/>
      <c r="C46" s="193"/>
      <c r="D46" s="193"/>
      <c r="E46" s="193"/>
      <c r="F46" s="193"/>
      <c r="G46" s="193"/>
    </row>
    <row r="47" spans="1:7" ht="17.25" customHeight="1">
      <c r="A47" s="196"/>
      <c r="B47" s="196"/>
      <c r="C47" s="196"/>
      <c r="D47" s="196"/>
      <c r="E47" s="196"/>
      <c r="F47" s="196"/>
      <c r="G47" s="196"/>
    </row>
    <row r="48" spans="1:7" ht="17.100000000000001" customHeight="1">
      <c r="A48" s="191" t="s">
        <v>83</v>
      </c>
      <c r="B48" s="191"/>
      <c r="C48" s="191"/>
      <c r="D48" s="191"/>
      <c r="E48" s="191"/>
      <c r="F48" s="191"/>
      <c r="G48" s="191"/>
    </row>
    <row r="49" spans="1:11" ht="17.25" customHeight="1">
      <c r="A49" s="107">
        <v>1</v>
      </c>
      <c r="B49" s="111" t="s">
        <v>84</v>
      </c>
      <c r="C49" s="66" t="s">
        <v>22</v>
      </c>
      <c r="D49" s="107" t="s">
        <v>23</v>
      </c>
      <c r="E49" s="126">
        <f>G49*0.024</f>
        <v>5760</v>
      </c>
      <c r="F49" s="126">
        <f>G49/25</f>
        <v>9600</v>
      </c>
      <c r="G49" s="126">
        <v>240000</v>
      </c>
    </row>
    <row r="50" spans="1:11" ht="17.25" customHeight="1">
      <c r="A50" s="45">
        <v>2</v>
      </c>
      <c r="B50" s="115" t="s">
        <v>84</v>
      </c>
      <c r="C50" s="114" t="s">
        <v>22</v>
      </c>
      <c r="D50" s="45" t="s">
        <v>197</v>
      </c>
      <c r="E50" s="125">
        <f>G50*0.0288</f>
        <v>6912</v>
      </c>
      <c r="F50" s="125">
        <f>G50/25</f>
        <v>9600</v>
      </c>
      <c r="G50" s="125">
        <v>240000</v>
      </c>
    </row>
    <row r="51" spans="1:11" s="155" customFormat="1" ht="17.25" customHeight="1">
      <c r="A51" s="107">
        <v>3</v>
      </c>
      <c r="B51" s="111" t="s">
        <v>84</v>
      </c>
      <c r="C51" s="66" t="s">
        <v>22</v>
      </c>
      <c r="D51" s="107" t="s">
        <v>70</v>
      </c>
      <c r="E51" s="126">
        <f>G51*0.036</f>
        <v>8640</v>
      </c>
      <c r="F51" s="126">
        <f>G51/25</f>
        <v>9600</v>
      </c>
      <c r="G51" s="126">
        <v>240000</v>
      </c>
    </row>
    <row r="52" spans="1:11" s="155" customFormat="1" ht="17.25" customHeight="1">
      <c r="A52" s="45">
        <v>4</v>
      </c>
      <c r="B52" s="115" t="s">
        <v>84</v>
      </c>
      <c r="C52" s="114" t="s">
        <v>22</v>
      </c>
      <c r="D52" s="45" t="s">
        <v>24</v>
      </c>
      <c r="E52" s="125">
        <f>G52*0.048</f>
        <v>12720</v>
      </c>
      <c r="F52" s="125">
        <f>G52/25</f>
        <v>10600</v>
      </c>
      <c r="G52" s="125">
        <v>265000</v>
      </c>
    </row>
    <row r="53" spans="1:11" ht="17.25" customHeight="1">
      <c r="A53" s="200" t="s">
        <v>124</v>
      </c>
      <c r="B53" s="201"/>
      <c r="C53" s="201"/>
      <c r="D53" s="201"/>
      <c r="E53" s="201"/>
      <c r="F53" s="201"/>
      <c r="G53" s="202"/>
    </row>
    <row r="54" spans="1:11" ht="17.25" customHeight="1">
      <c r="A54" s="107">
        <v>1</v>
      </c>
      <c r="B54" s="111" t="s">
        <v>84</v>
      </c>
      <c r="C54" s="66" t="s">
        <v>22</v>
      </c>
      <c r="D54" s="107" t="s">
        <v>189</v>
      </c>
      <c r="E54" s="126">
        <f>G54*0.012</f>
        <v>3000</v>
      </c>
      <c r="F54" s="126">
        <f>G54*0.02</f>
        <v>5000</v>
      </c>
      <c r="G54" s="126">
        <v>250000</v>
      </c>
    </row>
    <row r="55" spans="1:11" ht="17.25" customHeight="1">
      <c r="A55" s="45">
        <v>2</v>
      </c>
      <c r="B55" s="115" t="s">
        <v>84</v>
      </c>
      <c r="C55" s="114" t="s">
        <v>22</v>
      </c>
      <c r="D55" s="45" t="s">
        <v>187</v>
      </c>
      <c r="E55" s="125">
        <f>G55*0.024</f>
        <v>6720</v>
      </c>
      <c r="F55" s="125">
        <f>G55*0.02</f>
        <v>5600</v>
      </c>
      <c r="G55" s="125">
        <v>280000</v>
      </c>
      <c r="K55" s="155"/>
    </row>
    <row r="56" spans="1:11" ht="17.100000000000001" customHeight="1">
      <c r="A56" s="199" t="s">
        <v>102</v>
      </c>
      <c r="B56" s="199"/>
      <c r="C56" s="199"/>
      <c r="D56" s="199"/>
      <c r="E56" s="199"/>
      <c r="F56" s="199"/>
      <c r="G56" s="199"/>
    </row>
    <row r="57" spans="1:11" s="155" customFormat="1" ht="17.25" customHeight="1">
      <c r="A57" s="45">
        <v>1</v>
      </c>
      <c r="B57" s="115" t="s">
        <v>86</v>
      </c>
      <c r="C57" s="114" t="s">
        <v>22</v>
      </c>
      <c r="D57" s="45" t="s">
        <v>21</v>
      </c>
      <c r="E57" s="125">
        <f>G57*0.03024</f>
        <v>5443.2</v>
      </c>
      <c r="F57" s="125">
        <f>G57*0.02</f>
        <v>3600</v>
      </c>
      <c r="G57" s="125">
        <v>180000</v>
      </c>
    </row>
    <row r="58" spans="1:11" ht="17.25" customHeight="1">
      <c r="A58" s="107">
        <v>2</v>
      </c>
      <c r="B58" s="111" t="s">
        <v>86</v>
      </c>
      <c r="C58" s="66" t="s">
        <v>22</v>
      </c>
      <c r="D58" s="107" t="s">
        <v>104</v>
      </c>
      <c r="E58" s="126">
        <f>G58*0.0378</f>
        <v>7182</v>
      </c>
      <c r="F58" s="126">
        <f>G58*0.02</f>
        <v>3800</v>
      </c>
      <c r="G58" s="126">
        <v>190000</v>
      </c>
    </row>
    <row r="59" spans="1:11" s="155" customFormat="1" ht="17.25" customHeight="1">
      <c r="A59" s="45">
        <v>3</v>
      </c>
      <c r="B59" s="115" t="s">
        <v>86</v>
      </c>
      <c r="C59" s="114" t="s">
        <v>22</v>
      </c>
      <c r="D59" s="45" t="s">
        <v>105</v>
      </c>
      <c r="E59" s="125">
        <f>G59*0.04536</f>
        <v>9026.64</v>
      </c>
      <c r="F59" s="125">
        <f>G59*0.02</f>
        <v>3980</v>
      </c>
      <c r="G59" s="125">
        <v>199000</v>
      </c>
    </row>
    <row r="60" spans="1:11" ht="17.100000000000001" customHeight="1">
      <c r="A60" s="199" t="s">
        <v>119</v>
      </c>
      <c r="B60" s="199"/>
      <c r="C60" s="199"/>
      <c r="D60" s="199"/>
      <c r="E60" s="199"/>
      <c r="F60" s="199"/>
      <c r="G60" s="199"/>
    </row>
    <row r="61" spans="1:11" ht="17.25" customHeight="1">
      <c r="A61" s="45">
        <v>1</v>
      </c>
      <c r="B61" s="115" t="s">
        <v>84</v>
      </c>
      <c r="C61" s="114" t="s">
        <v>22</v>
      </c>
      <c r="D61" s="45" t="s">
        <v>26</v>
      </c>
      <c r="E61" s="125">
        <f>G61*0.1008</f>
        <v>18648</v>
      </c>
      <c r="F61" s="125">
        <f>G61/25</f>
        <v>7400</v>
      </c>
      <c r="G61" s="125">
        <v>185000</v>
      </c>
    </row>
    <row r="62" spans="1:11" ht="17.25" customHeight="1">
      <c r="A62" s="107">
        <v>2</v>
      </c>
      <c r="B62" s="111" t="s">
        <v>84</v>
      </c>
      <c r="C62" s="66" t="s">
        <v>22</v>
      </c>
      <c r="D62" s="107" t="s">
        <v>71</v>
      </c>
      <c r="E62" s="126">
        <f>G62*0.108</f>
        <v>19980</v>
      </c>
      <c r="F62" s="126">
        <f>G62/25</f>
        <v>7400</v>
      </c>
      <c r="G62" s="126">
        <v>185000</v>
      </c>
    </row>
    <row r="63" spans="1:11" ht="17.25" customHeight="1">
      <c r="A63" s="45">
        <v>3</v>
      </c>
      <c r="B63" s="115" t="s">
        <v>84</v>
      </c>
      <c r="C63" s="114" t="s">
        <v>22</v>
      </c>
      <c r="D63" s="45" t="s">
        <v>20</v>
      </c>
      <c r="E63" s="125">
        <f>G63*0.072</f>
        <v>13319.999999999998</v>
      </c>
      <c r="F63" s="125">
        <f>G63/25</f>
        <v>7400</v>
      </c>
      <c r="G63" s="125">
        <v>185000</v>
      </c>
    </row>
    <row r="64" spans="1:11" ht="17.25" customHeight="1">
      <c r="A64" s="107">
        <v>4</v>
      </c>
      <c r="B64" s="111" t="s">
        <v>84</v>
      </c>
      <c r="C64" s="66" t="s">
        <v>22</v>
      </c>
      <c r="D64" s="107" t="s">
        <v>25</v>
      </c>
      <c r="E64" s="126">
        <f>G64*0.0576</f>
        <v>10656</v>
      </c>
      <c r="F64" s="126">
        <f>G64/25</f>
        <v>7400</v>
      </c>
      <c r="G64" s="126">
        <v>185000</v>
      </c>
    </row>
    <row r="65" spans="1:7" ht="17.25" customHeight="1">
      <c r="A65" s="45">
        <v>5</v>
      </c>
      <c r="B65" s="115" t="s">
        <v>84</v>
      </c>
      <c r="C65" s="45" t="s">
        <v>22</v>
      </c>
      <c r="D65" s="45" t="s">
        <v>75</v>
      </c>
      <c r="E65" s="125">
        <f>G65*0.054</f>
        <v>9450</v>
      </c>
      <c r="F65" s="125">
        <f>G65*0.03</f>
        <v>5250</v>
      </c>
      <c r="G65" s="125">
        <v>175000</v>
      </c>
    </row>
    <row r="66" spans="1:7" ht="17.25" customHeight="1">
      <c r="A66" s="107">
        <v>6</v>
      </c>
      <c r="B66" s="111" t="s">
        <v>84</v>
      </c>
      <c r="C66" s="107" t="s">
        <v>22</v>
      </c>
      <c r="D66" s="107" t="s">
        <v>144</v>
      </c>
      <c r="E66" s="126">
        <f>G66*0.036</f>
        <v>6659.9999999999991</v>
      </c>
      <c r="F66" s="126">
        <f>G66*0.02</f>
        <v>3700</v>
      </c>
      <c r="G66" s="126">
        <v>185000</v>
      </c>
    </row>
    <row r="67" spans="1:7" ht="18.75">
      <c r="A67" s="198" t="s">
        <v>174</v>
      </c>
      <c r="B67" s="198"/>
      <c r="C67" s="198"/>
      <c r="D67" s="198"/>
      <c r="E67" s="198"/>
      <c r="F67" s="198"/>
      <c r="G67" s="198"/>
    </row>
    <row r="68" spans="1:7" ht="15.75">
      <c r="A68" s="196"/>
      <c r="B68" s="196"/>
      <c r="C68" s="196"/>
      <c r="D68" s="196"/>
      <c r="E68" s="196"/>
      <c r="F68" s="196"/>
      <c r="G68" s="196"/>
    </row>
    <row r="69" spans="1:7" ht="15.75">
      <c r="A69" s="199" t="s">
        <v>107</v>
      </c>
      <c r="B69" s="199"/>
      <c r="C69" s="199"/>
      <c r="D69" s="199"/>
      <c r="E69" s="199"/>
      <c r="F69" s="199"/>
      <c r="G69" s="199"/>
    </row>
    <row r="70" spans="1:7" s="155" customFormat="1" ht="15.75">
      <c r="A70" s="45">
        <v>1</v>
      </c>
      <c r="B70" s="115" t="s">
        <v>106</v>
      </c>
      <c r="C70" s="45" t="s">
        <v>186</v>
      </c>
      <c r="D70" s="115" t="s">
        <v>103</v>
      </c>
      <c r="E70" s="183">
        <f>G70*0.096</f>
        <v>9696</v>
      </c>
      <c r="F70" s="183">
        <f t="shared" ref="F70:F78" si="3">G70*0.04</f>
        <v>4040</v>
      </c>
      <c r="G70" s="183">
        <v>101000</v>
      </c>
    </row>
    <row r="71" spans="1:7" ht="15.75">
      <c r="A71" s="107">
        <v>2</v>
      </c>
      <c r="B71" s="111" t="s">
        <v>106</v>
      </c>
      <c r="C71" s="107" t="s">
        <v>186</v>
      </c>
      <c r="D71" s="111" t="s">
        <v>118</v>
      </c>
      <c r="E71" s="141">
        <f>G71*0.064</f>
        <v>7040</v>
      </c>
      <c r="F71" s="141">
        <f t="shared" si="3"/>
        <v>4400</v>
      </c>
      <c r="G71" s="141">
        <v>110000</v>
      </c>
    </row>
    <row r="72" spans="1:7" s="155" customFormat="1" ht="15.75">
      <c r="A72" s="45">
        <v>3</v>
      </c>
      <c r="B72" s="115" t="s">
        <v>106</v>
      </c>
      <c r="C72" s="45" t="s">
        <v>186</v>
      </c>
      <c r="D72" s="115" t="s">
        <v>88</v>
      </c>
      <c r="E72" s="151">
        <f>G72*0.048</f>
        <v>5280</v>
      </c>
      <c r="F72" s="151">
        <f t="shared" si="3"/>
        <v>4400</v>
      </c>
      <c r="G72" s="151">
        <v>110000</v>
      </c>
    </row>
    <row r="73" spans="1:7" ht="15.75">
      <c r="A73" s="107">
        <v>4</v>
      </c>
      <c r="B73" s="111" t="s">
        <v>106</v>
      </c>
      <c r="C73" s="107" t="s">
        <v>186</v>
      </c>
      <c r="D73" s="111" t="s">
        <v>179</v>
      </c>
      <c r="E73" s="141">
        <f>G73*0.032</f>
        <v>3520</v>
      </c>
      <c r="F73" s="141">
        <f t="shared" si="3"/>
        <v>4400</v>
      </c>
      <c r="G73" s="141">
        <v>110000</v>
      </c>
    </row>
    <row r="74" spans="1:7" s="155" customFormat="1" ht="15.75">
      <c r="A74" s="45">
        <v>5</v>
      </c>
      <c r="B74" s="115" t="s">
        <v>106</v>
      </c>
      <c r="C74" s="45" t="s">
        <v>108</v>
      </c>
      <c r="D74" s="115" t="s">
        <v>103</v>
      </c>
      <c r="E74" s="183">
        <f>G74*0.096</f>
        <v>9408</v>
      </c>
      <c r="F74" s="183">
        <f t="shared" si="3"/>
        <v>3920</v>
      </c>
      <c r="G74" s="183">
        <v>98000</v>
      </c>
    </row>
    <row r="75" spans="1:7" ht="15.75">
      <c r="A75" s="107">
        <v>6</v>
      </c>
      <c r="B75" s="111" t="s">
        <v>106</v>
      </c>
      <c r="C75" s="107" t="s">
        <v>108</v>
      </c>
      <c r="D75" s="111" t="s">
        <v>118</v>
      </c>
      <c r="E75" s="141">
        <f>G75*0.064</f>
        <v>6848</v>
      </c>
      <c r="F75" s="141">
        <f t="shared" si="3"/>
        <v>4280</v>
      </c>
      <c r="G75" s="141">
        <v>107000</v>
      </c>
    </row>
    <row r="76" spans="1:7" s="155" customFormat="1" ht="15.75">
      <c r="A76" s="45">
        <v>7</v>
      </c>
      <c r="B76" s="115" t="s">
        <v>106</v>
      </c>
      <c r="C76" s="45" t="s">
        <v>108</v>
      </c>
      <c r="D76" s="115" t="s">
        <v>88</v>
      </c>
      <c r="E76" s="151">
        <f>G76*0.048</f>
        <v>5136</v>
      </c>
      <c r="F76" s="151">
        <f t="shared" si="3"/>
        <v>4280</v>
      </c>
      <c r="G76" s="151">
        <v>107000</v>
      </c>
    </row>
    <row r="77" spans="1:7" ht="15.75">
      <c r="A77" s="107">
        <v>8</v>
      </c>
      <c r="B77" s="111" t="s">
        <v>106</v>
      </c>
      <c r="C77" s="107" t="s">
        <v>108</v>
      </c>
      <c r="D77" s="111" t="s">
        <v>179</v>
      </c>
      <c r="E77" s="141">
        <f>G77*0.032</f>
        <v>3424</v>
      </c>
      <c r="F77" s="141">
        <f t="shared" si="3"/>
        <v>4280</v>
      </c>
      <c r="G77" s="141">
        <v>107000</v>
      </c>
    </row>
    <row r="78" spans="1:7" s="155" customFormat="1" ht="15.75">
      <c r="A78" s="45">
        <v>9</v>
      </c>
      <c r="B78" s="115" t="s">
        <v>106</v>
      </c>
      <c r="C78" s="45" t="s">
        <v>186</v>
      </c>
      <c r="D78" s="115" t="s">
        <v>20</v>
      </c>
      <c r="E78" s="183">
        <f>G78*0.072</f>
        <v>7271.9999999999991</v>
      </c>
      <c r="F78" s="183">
        <f t="shared" si="3"/>
        <v>4040</v>
      </c>
      <c r="G78" s="183">
        <v>101000</v>
      </c>
    </row>
    <row r="79" spans="1:7" ht="15.75">
      <c r="A79" s="107">
        <v>10</v>
      </c>
      <c r="B79" s="111" t="s">
        <v>106</v>
      </c>
      <c r="C79" s="107" t="s">
        <v>186</v>
      </c>
      <c r="D79" s="111" t="s">
        <v>24</v>
      </c>
      <c r="E79" s="141">
        <f>G79*0.048</f>
        <v>5280</v>
      </c>
      <c r="F79" s="141">
        <f t="shared" ref="F79:F85" si="4">G79*0.04</f>
        <v>4400</v>
      </c>
      <c r="G79" s="141">
        <v>110000</v>
      </c>
    </row>
    <row r="80" spans="1:7" s="155" customFormat="1" ht="15.75">
      <c r="A80" s="45">
        <v>11</v>
      </c>
      <c r="B80" s="115" t="s">
        <v>106</v>
      </c>
      <c r="C80" s="45" t="s">
        <v>186</v>
      </c>
      <c r="D80" s="150" t="s">
        <v>70</v>
      </c>
      <c r="E80" s="156">
        <f>G80*0.036</f>
        <v>3959.9999999999995</v>
      </c>
      <c r="F80" s="156">
        <f t="shared" si="4"/>
        <v>4400</v>
      </c>
      <c r="G80" s="156">
        <v>110000</v>
      </c>
    </row>
    <row r="81" spans="1:7" ht="15.75">
      <c r="A81" s="107">
        <v>12</v>
      </c>
      <c r="B81" s="129" t="s">
        <v>106</v>
      </c>
      <c r="C81" s="107" t="s">
        <v>186</v>
      </c>
      <c r="D81" s="181" t="s">
        <v>23</v>
      </c>
      <c r="E81" s="182">
        <f>G81*0.024</f>
        <v>2640</v>
      </c>
      <c r="F81" s="182">
        <f t="shared" si="4"/>
        <v>4400</v>
      </c>
      <c r="G81" s="182">
        <v>110000</v>
      </c>
    </row>
    <row r="82" spans="1:7" s="155" customFormat="1" ht="15.75">
      <c r="A82" s="45">
        <v>13</v>
      </c>
      <c r="B82" s="115" t="s">
        <v>106</v>
      </c>
      <c r="C82" s="45" t="s">
        <v>108</v>
      </c>
      <c r="D82" s="115" t="s">
        <v>20</v>
      </c>
      <c r="E82" s="183">
        <f>G82*0.072</f>
        <v>7055.9999999999991</v>
      </c>
      <c r="F82" s="183">
        <f t="shared" si="4"/>
        <v>3920</v>
      </c>
      <c r="G82" s="183">
        <v>98000</v>
      </c>
    </row>
    <row r="83" spans="1:7" ht="15.75">
      <c r="A83" s="107">
        <v>14</v>
      </c>
      <c r="B83" s="111" t="s">
        <v>106</v>
      </c>
      <c r="C83" s="107" t="s">
        <v>108</v>
      </c>
      <c r="D83" s="111" t="s">
        <v>24</v>
      </c>
      <c r="E83" s="141">
        <f>G83*0.048</f>
        <v>5136</v>
      </c>
      <c r="F83" s="141">
        <f t="shared" si="4"/>
        <v>4280</v>
      </c>
      <c r="G83" s="141">
        <v>107000</v>
      </c>
    </row>
    <row r="84" spans="1:7" s="155" customFormat="1" ht="15.75">
      <c r="A84" s="45">
        <v>15</v>
      </c>
      <c r="B84" s="115" t="s">
        <v>106</v>
      </c>
      <c r="C84" s="45" t="s">
        <v>108</v>
      </c>
      <c r="D84" s="150" t="s">
        <v>70</v>
      </c>
      <c r="E84" s="156">
        <f>G84*0.036</f>
        <v>3851.9999999999995</v>
      </c>
      <c r="F84" s="156">
        <f t="shared" si="4"/>
        <v>4280</v>
      </c>
      <c r="G84" s="156">
        <v>107000</v>
      </c>
    </row>
    <row r="85" spans="1:7" ht="15.75">
      <c r="A85" s="107">
        <v>16</v>
      </c>
      <c r="B85" s="129" t="s">
        <v>106</v>
      </c>
      <c r="C85" s="107" t="s">
        <v>108</v>
      </c>
      <c r="D85" s="181" t="s">
        <v>23</v>
      </c>
      <c r="E85" s="182">
        <f>G85*0.024</f>
        <v>2568</v>
      </c>
      <c r="F85" s="182">
        <f t="shared" si="4"/>
        <v>4280</v>
      </c>
      <c r="G85" s="182">
        <v>107000</v>
      </c>
    </row>
    <row r="86" spans="1:7" s="155" customFormat="1" ht="15.75">
      <c r="A86" s="45">
        <v>17</v>
      </c>
      <c r="B86" s="115" t="s">
        <v>106</v>
      </c>
      <c r="C86" s="45" t="s">
        <v>191</v>
      </c>
      <c r="D86" s="115" t="s">
        <v>144</v>
      </c>
      <c r="E86" s="183">
        <f>G86*0.036</f>
        <v>4320</v>
      </c>
      <c r="F86" s="183">
        <f t="shared" ref="F86:F93" si="5">G86*0.02</f>
        <v>2400</v>
      </c>
      <c r="G86" s="183">
        <v>120000</v>
      </c>
    </row>
    <row r="87" spans="1:7" ht="15.75">
      <c r="A87" s="107">
        <v>18</v>
      </c>
      <c r="B87" s="111" t="s">
        <v>106</v>
      </c>
      <c r="C87" s="107" t="s">
        <v>191</v>
      </c>
      <c r="D87" s="111" t="s">
        <v>187</v>
      </c>
      <c r="E87" s="141">
        <f>G87*0.024</f>
        <v>3096</v>
      </c>
      <c r="F87" s="141">
        <f t="shared" si="5"/>
        <v>2580</v>
      </c>
      <c r="G87" s="141">
        <v>129000</v>
      </c>
    </row>
    <row r="88" spans="1:7" s="155" customFormat="1" ht="15.75">
      <c r="A88" s="45">
        <v>19</v>
      </c>
      <c r="B88" s="115" t="s">
        <v>106</v>
      </c>
      <c r="C88" s="45" t="s">
        <v>191</v>
      </c>
      <c r="D88" s="150" t="s">
        <v>188</v>
      </c>
      <c r="E88" s="156">
        <f>G88*0.018</f>
        <v>2322</v>
      </c>
      <c r="F88" s="156">
        <f t="shared" si="5"/>
        <v>2580</v>
      </c>
      <c r="G88" s="156">
        <v>129000</v>
      </c>
    </row>
    <row r="89" spans="1:7" ht="15.75">
      <c r="A89" s="107">
        <v>20</v>
      </c>
      <c r="B89" s="129" t="s">
        <v>106</v>
      </c>
      <c r="C89" s="107" t="s">
        <v>191</v>
      </c>
      <c r="D89" s="181" t="s">
        <v>189</v>
      </c>
      <c r="E89" s="182">
        <f>G89*0.012</f>
        <v>1548</v>
      </c>
      <c r="F89" s="182">
        <f t="shared" si="5"/>
        <v>2580</v>
      </c>
      <c r="G89" s="182">
        <v>129000</v>
      </c>
    </row>
    <row r="90" spans="1:7" s="155" customFormat="1" ht="15.75">
      <c r="A90" s="45">
        <v>25</v>
      </c>
      <c r="B90" s="115" t="s">
        <v>106</v>
      </c>
      <c r="C90" s="45" t="s">
        <v>190</v>
      </c>
      <c r="D90" s="115" t="s">
        <v>144</v>
      </c>
      <c r="E90" s="183">
        <f>G90*0.036</f>
        <v>3491.9999999999995</v>
      </c>
      <c r="F90" s="183">
        <f t="shared" si="5"/>
        <v>1940</v>
      </c>
      <c r="G90" s="183">
        <v>97000</v>
      </c>
    </row>
    <row r="91" spans="1:7" ht="15.75">
      <c r="A91" s="107">
        <v>26</v>
      </c>
      <c r="B91" s="111" t="s">
        <v>106</v>
      </c>
      <c r="C91" s="107" t="s">
        <v>190</v>
      </c>
      <c r="D91" s="111" t="s">
        <v>187</v>
      </c>
      <c r="E91" s="141">
        <f>G91*0.024</f>
        <v>2568</v>
      </c>
      <c r="F91" s="141">
        <f t="shared" si="5"/>
        <v>2140</v>
      </c>
      <c r="G91" s="141">
        <v>107000</v>
      </c>
    </row>
    <row r="92" spans="1:7" s="155" customFormat="1" ht="15.75">
      <c r="A92" s="45">
        <v>27</v>
      </c>
      <c r="B92" s="115" t="s">
        <v>106</v>
      </c>
      <c r="C92" s="45" t="s">
        <v>190</v>
      </c>
      <c r="D92" s="150" t="s">
        <v>188</v>
      </c>
      <c r="E92" s="156">
        <f>G92*0.018</f>
        <v>1925.9999999999998</v>
      </c>
      <c r="F92" s="156">
        <f t="shared" si="5"/>
        <v>2140</v>
      </c>
      <c r="G92" s="156">
        <v>107000</v>
      </c>
    </row>
    <row r="93" spans="1:7" ht="15.75">
      <c r="A93" s="107">
        <v>28</v>
      </c>
      <c r="B93" s="129" t="s">
        <v>106</v>
      </c>
      <c r="C93" s="107" t="s">
        <v>190</v>
      </c>
      <c r="D93" s="181" t="s">
        <v>189</v>
      </c>
      <c r="E93" s="182">
        <f>G93*0.012</f>
        <v>1284</v>
      </c>
      <c r="F93" s="182">
        <f t="shared" si="5"/>
        <v>2140</v>
      </c>
      <c r="G93" s="182">
        <v>107000</v>
      </c>
    </row>
    <row r="94" spans="1:7" ht="18.75">
      <c r="A94" s="195" t="s">
        <v>173</v>
      </c>
      <c r="B94" s="195"/>
      <c r="C94" s="195"/>
      <c r="D94" s="195"/>
      <c r="E94" s="195"/>
      <c r="F94" s="195"/>
      <c r="G94" s="195"/>
    </row>
    <row r="95" spans="1:7" ht="15.75">
      <c r="A95" s="197"/>
      <c r="B95" s="197"/>
      <c r="C95" s="197"/>
      <c r="D95" s="197"/>
      <c r="E95" s="197"/>
      <c r="F95" s="197"/>
      <c r="G95" s="197"/>
    </row>
    <row r="96" spans="1:7" ht="15.75">
      <c r="A96" s="205" t="s">
        <v>180</v>
      </c>
      <c r="B96" s="205"/>
      <c r="C96" s="205"/>
      <c r="D96" s="205"/>
      <c r="E96" s="205"/>
      <c r="F96" s="205"/>
      <c r="G96" s="205"/>
    </row>
    <row r="97" spans="1:7" ht="15.75">
      <c r="A97" s="132">
        <v>1</v>
      </c>
      <c r="B97" s="133" t="s">
        <v>177</v>
      </c>
      <c r="C97" s="132" t="s">
        <v>178</v>
      </c>
      <c r="D97" s="133" t="s">
        <v>123</v>
      </c>
      <c r="E97" s="135">
        <f>0.0108*G97</f>
        <v>999</v>
      </c>
      <c r="F97" s="135">
        <f>G97*0.018</f>
        <v>1664.9999999999998</v>
      </c>
      <c r="G97" s="135">
        <v>92500</v>
      </c>
    </row>
    <row r="98" spans="1:7" ht="15.75">
      <c r="A98" s="130">
        <v>2</v>
      </c>
      <c r="B98" s="131" t="s">
        <v>177</v>
      </c>
      <c r="C98" s="130" t="s">
        <v>178</v>
      </c>
      <c r="D98" s="131" t="s">
        <v>121</v>
      </c>
      <c r="E98" s="124">
        <f>0.0162*G98</f>
        <v>1498.5</v>
      </c>
      <c r="F98" s="124">
        <f>G98*0.018</f>
        <v>1664.9999999999998</v>
      </c>
      <c r="G98" s="124">
        <v>92500</v>
      </c>
    </row>
    <row r="99" spans="1:7" ht="15.75">
      <c r="A99" s="132">
        <v>3</v>
      </c>
      <c r="B99" s="133" t="s">
        <v>177</v>
      </c>
      <c r="C99" s="132" t="s">
        <v>178</v>
      </c>
      <c r="D99" s="133" t="s">
        <v>122</v>
      </c>
      <c r="E99" s="135">
        <f>0.0216*G99</f>
        <v>1998</v>
      </c>
      <c r="F99" s="135">
        <f t="shared" ref="F99:F104" si="6">G99*0.018</f>
        <v>1664.9999999999998</v>
      </c>
      <c r="G99" s="135">
        <v>92500</v>
      </c>
    </row>
    <row r="100" spans="1:7" ht="15.75">
      <c r="A100" s="130">
        <v>4</v>
      </c>
      <c r="B100" s="131" t="s">
        <v>177</v>
      </c>
      <c r="C100" s="130" t="s">
        <v>178</v>
      </c>
      <c r="D100" s="131" t="s">
        <v>96</v>
      </c>
      <c r="E100" s="184">
        <f>0.0324*G100</f>
        <v>2818.7999999999997</v>
      </c>
      <c r="F100" s="184">
        <f t="shared" si="6"/>
        <v>1565.9999999999998</v>
      </c>
      <c r="G100" s="184">
        <v>87000</v>
      </c>
    </row>
    <row r="101" spans="1:7" ht="15.75">
      <c r="A101" s="132">
        <v>5</v>
      </c>
      <c r="B101" s="133" t="s">
        <v>177</v>
      </c>
      <c r="C101" s="132" t="s">
        <v>178</v>
      </c>
      <c r="D101" s="133" t="s">
        <v>181</v>
      </c>
      <c r="E101" s="135">
        <f>0.0144*G101</f>
        <v>1332</v>
      </c>
      <c r="F101" s="135">
        <f t="shared" si="6"/>
        <v>1664.9999999999998</v>
      </c>
      <c r="G101" s="135">
        <v>92500</v>
      </c>
    </row>
    <row r="102" spans="1:7" ht="15.75">
      <c r="A102" s="130">
        <v>6</v>
      </c>
      <c r="B102" s="131" t="s">
        <v>177</v>
      </c>
      <c r="C102" s="130" t="s">
        <v>178</v>
      </c>
      <c r="D102" s="131" t="s">
        <v>182</v>
      </c>
      <c r="E102" s="124">
        <f>0.0216*G102</f>
        <v>1998</v>
      </c>
      <c r="F102" s="124">
        <f t="shared" si="6"/>
        <v>1664.9999999999998</v>
      </c>
      <c r="G102" s="124">
        <v>92500</v>
      </c>
    </row>
    <row r="103" spans="1:7" ht="15.75">
      <c r="A103" s="132">
        <v>7</v>
      </c>
      <c r="B103" s="133" t="s">
        <v>177</v>
      </c>
      <c r="C103" s="132" t="s">
        <v>178</v>
      </c>
      <c r="D103" s="133" t="s">
        <v>183</v>
      </c>
      <c r="E103" s="135">
        <f>0.0288*G103</f>
        <v>2664</v>
      </c>
      <c r="F103" s="135">
        <f t="shared" si="6"/>
        <v>1664.9999999999998</v>
      </c>
      <c r="G103" s="135">
        <v>92500</v>
      </c>
    </row>
    <row r="104" spans="1:7" ht="15.75">
      <c r="A104" s="130">
        <v>8</v>
      </c>
      <c r="B104" s="131" t="s">
        <v>177</v>
      </c>
      <c r="C104" s="130" t="s">
        <v>178</v>
      </c>
      <c r="D104" s="131" t="s">
        <v>184</v>
      </c>
      <c r="E104" s="184">
        <f>0.0432*G104</f>
        <v>3758.4</v>
      </c>
      <c r="F104" s="184">
        <f t="shared" si="6"/>
        <v>1565.9999999999998</v>
      </c>
      <c r="G104" s="184">
        <v>87000</v>
      </c>
    </row>
    <row r="105" spans="1:7" ht="15.75">
      <c r="A105" s="132">
        <v>9</v>
      </c>
      <c r="B105" s="133" t="s">
        <v>177</v>
      </c>
      <c r="C105" s="132" t="s">
        <v>178</v>
      </c>
      <c r="D105" s="133" t="s">
        <v>23</v>
      </c>
      <c r="E105" s="135">
        <f>0.024*G105</f>
        <v>2076</v>
      </c>
      <c r="F105" s="135">
        <f>G105*0.04</f>
        <v>3460</v>
      </c>
      <c r="G105" s="135">
        <v>86500</v>
      </c>
    </row>
    <row r="106" spans="1:7" ht="15.75">
      <c r="A106" s="130">
        <v>10</v>
      </c>
      <c r="B106" s="131" t="s">
        <v>177</v>
      </c>
      <c r="C106" s="130" t="s">
        <v>178</v>
      </c>
      <c r="D106" s="131" t="s">
        <v>70</v>
      </c>
      <c r="E106" s="124">
        <f>0.036*G106</f>
        <v>3113.9999999999995</v>
      </c>
      <c r="F106" s="124">
        <f>G106*0.04</f>
        <v>3460</v>
      </c>
      <c r="G106" s="124">
        <v>86500</v>
      </c>
    </row>
    <row r="107" spans="1:7" ht="15.75">
      <c r="A107" s="132">
        <v>11</v>
      </c>
      <c r="B107" s="133" t="s">
        <v>177</v>
      </c>
      <c r="C107" s="132" t="s">
        <v>178</v>
      </c>
      <c r="D107" s="133" t="s">
        <v>24</v>
      </c>
      <c r="E107" s="135">
        <f>0.048*G107</f>
        <v>4152</v>
      </c>
      <c r="F107" s="135">
        <f t="shared" ref="F107:F112" si="7">G107*0.04</f>
        <v>3460</v>
      </c>
      <c r="G107" s="135">
        <v>86500</v>
      </c>
    </row>
    <row r="108" spans="1:7" ht="15.75">
      <c r="A108" s="130">
        <v>12</v>
      </c>
      <c r="B108" s="131" t="s">
        <v>177</v>
      </c>
      <c r="C108" s="130" t="s">
        <v>178</v>
      </c>
      <c r="D108" s="131" t="s">
        <v>20</v>
      </c>
      <c r="E108" s="184">
        <f>0.072*G108</f>
        <v>5832</v>
      </c>
      <c r="F108" s="184">
        <f t="shared" si="7"/>
        <v>3240</v>
      </c>
      <c r="G108" s="184">
        <v>81000</v>
      </c>
    </row>
    <row r="109" spans="1:7" ht="15.75">
      <c r="A109" s="132">
        <v>13</v>
      </c>
      <c r="B109" s="133" t="s">
        <v>177</v>
      </c>
      <c r="C109" s="132" t="s">
        <v>178</v>
      </c>
      <c r="D109" s="133" t="s">
        <v>179</v>
      </c>
      <c r="E109" s="135">
        <f>0.032*G109</f>
        <v>2768</v>
      </c>
      <c r="F109" s="135">
        <f t="shared" si="7"/>
        <v>3460</v>
      </c>
      <c r="G109" s="135">
        <v>86500</v>
      </c>
    </row>
    <row r="110" spans="1:7" ht="15.75">
      <c r="A110" s="130">
        <v>14</v>
      </c>
      <c r="B110" s="131" t="s">
        <v>177</v>
      </c>
      <c r="C110" s="130" t="s">
        <v>178</v>
      </c>
      <c r="D110" s="131" t="s">
        <v>88</v>
      </c>
      <c r="E110" s="124">
        <f>0.048*G110</f>
        <v>4152</v>
      </c>
      <c r="F110" s="124">
        <f t="shared" si="7"/>
        <v>3460</v>
      </c>
      <c r="G110" s="124">
        <v>86500</v>
      </c>
    </row>
    <row r="111" spans="1:7" ht="15.75">
      <c r="A111" s="132">
        <v>15</v>
      </c>
      <c r="B111" s="133" t="s">
        <v>177</v>
      </c>
      <c r="C111" s="132" t="s">
        <v>178</v>
      </c>
      <c r="D111" s="133" t="s">
        <v>118</v>
      </c>
      <c r="E111" s="135">
        <f>0.064*G111</f>
        <v>5536</v>
      </c>
      <c r="F111" s="135">
        <f t="shared" si="7"/>
        <v>3460</v>
      </c>
      <c r="G111" s="135">
        <v>86500</v>
      </c>
    </row>
    <row r="112" spans="1:7" ht="15.75">
      <c r="A112" s="130">
        <v>16</v>
      </c>
      <c r="B112" s="131" t="s">
        <v>177</v>
      </c>
      <c r="C112" s="130" t="s">
        <v>178</v>
      </c>
      <c r="D112" s="131" t="s">
        <v>103</v>
      </c>
      <c r="E112" s="184">
        <f>0.096*G112</f>
        <v>7776</v>
      </c>
      <c r="F112" s="184">
        <f t="shared" si="7"/>
        <v>3240</v>
      </c>
      <c r="G112" s="184">
        <v>81000</v>
      </c>
    </row>
    <row r="113" spans="1:7" ht="12.75" customHeight="1">
      <c r="A113" s="194" t="s">
        <v>172</v>
      </c>
      <c r="B113" s="194"/>
      <c r="C113" s="194"/>
      <c r="D113" s="194"/>
      <c r="E113" s="194"/>
      <c r="F113" s="194"/>
      <c r="G113" s="194"/>
    </row>
  </sheetData>
  <sheetProtection selectLockedCells="1" selectUnlockedCells="1"/>
  <mergeCells count="21">
    <mergeCell ref="A96:G96"/>
    <mergeCell ref="A8:G8"/>
    <mergeCell ref="A69:G69"/>
    <mergeCell ref="A46:G46"/>
    <mergeCell ref="A35:G35"/>
    <mergeCell ref="A60:G60"/>
    <mergeCell ref="H2:N2"/>
    <mergeCell ref="A48:G48"/>
    <mergeCell ref="A56:G56"/>
    <mergeCell ref="A53:G53"/>
    <mergeCell ref="A1:G4"/>
    <mergeCell ref="A7:G7"/>
    <mergeCell ref="A16:G16"/>
    <mergeCell ref="A24:G24"/>
    <mergeCell ref="A6:G6"/>
    <mergeCell ref="A113:G113"/>
    <mergeCell ref="A94:G94"/>
    <mergeCell ref="A47:G47"/>
    <mergeCell ref="A68:G68"/>
    <mergeCell ref="A95:G95"/>
    <mergeCell ref="A67:G67"/>
  </mergeCells>
  <phoneticPr fontId="26" type="noConversion"/>
  <pageMargins left="0.25" right="0.25" top="0.75" bottom="0.75" header="0.3" footer="0.3"/>
  <pageSetup paperSize="9" scale="83" firstPageNumber="0" orientation="portrait" verticalDpi="300" r:id="rId1"/>
  <headerFooter alignWithMargins="0"/>
  <colBreaks count="1" manualBreakCount="1">
    <brk id="7" max="1048575" man="1"/>
  </colBreak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7" tint="-0.249977111117893"/>
  </sheetPr>
  <dimension ref="A1:H269"/>
  <sheetViews>
    <sheetView zoomScale="130" zoomScaleNormal="130" workbookViewId="0">
      <pane ySplit="7" topLeftCell="A17" activePane="bottomLeft" state="frozen"/>
      <selection pane="bottomLeft" activeCell="A24" sqref="A24"/>
    </sheetView>
  </sheetViews>
  <sheetFormatPr defaultRowHeight="14.85" customHeight="1"/>
  <cols>
    <col min="1" max="1" width="55.85546875" style="78" bestFit="1" customWidth="1"/>
    <col min="2" max="2" width="17.42578125" style="163" customWidth="1"/>
    <col min="3" max="3" width="5.140625" style="163" customWidth="1"/>
    <col min="4" max="4" width="59.140625" style="78" customWidth="1"/>
    <col min="5" max="5" width="19.7109375" style="78" customWidth="1"/>
    <col min="6" max="16384" width="9.140625" style="78"/>
  </cols>
  <sheetData>
    <row r="1" spans="1:8" ht="14.85" customHeight="1">
      <c r="A1" s="194"/>
      <c r="B1" s="194"/>
      <c r="C1" s="194"/>
      <c r="D1" s="170"/>
    </row>
    <row r="2" spans="1:8" s="103" customFormat="1" ht="14.25" customHeight="1">
      <c r="A2" s="194"/>
      <c r="B2" s="194"/>
      <c r="C2" s="194"/>
      <c r="D2" s="170" t="s">
        <v>185</v>
      </c>
      <c r="E2" s="164"/>
      <c r="F2" s="164"/>
    </row>
    <row r="3" spans="1:8" s="103" customFormat="1" ht="12.75" customHeight="1">
      <c r="A3" s="194"/>
      <c r="B3" s="194"/>
      <c r="C3" s="194"/>
      <c r="D3" s="171" t="s">
        <v>172</v>
      </c>
      <c r="E3" s="105"/>
      <c r="F3" s="105"/>
      <c r="G3" s="165"/>
      <c r="H3" s="165"/>
    </row>
    <row r="4" spans="1:8" s="103" customFormat="1" ht="6" customHeight="1">
      <c r="A4" s="194"/>
      <c r="B4" s="194"/>
      <c r="C4" s="194"/>
      <c r="D4" s="173"/>
      <c r="E4" s="166"/>
      <c r="F4" s="165"/>
    </row>
    <row r="5" spans="1:8" s="103" customFormat="1" ht="12.75" hidden="1" customHeight="1">
      <c r="A5" s="104"/>
      <c r="B5" s="104"/>
      <c r="C5" s="104"/>
      <c r="D5" s="24"/>
      <c r="E5" s="24"/>
      <c r="F5" s="22"/>
    </row>
    <row r="6" spans="1:8" ht="18" hidden="1" customHeight="1">
      <c r="D6" s="24" t="s">
        <v>82</v>
      </c>
    </row>
    <row r="7" spans="1:8" ht="25.5">
      <c r="A7" s="215" t="s">
        <v>97</v>
      </c>
      <c r="B7" s="215"/>
      <c r="C7" s="215"/>
    </row>
    <row r="8" spans="1:8" ht="18.75">
      <c r="A8" s="209" t="s">
        <v>51</v>
      </c>
      <c r="B8" s="209"/>
      <c r="C8" s="209"/>
    </row>
    <row r="9" spans="1:8" s="167" customFormat="1" ht="15.75">
      <c r="A9" s="137" t="s">
        <v>168</v>
      </c>
      <c r="B9" s="211">
        <v>121000</v>
      </c>
      <c r="C9" s="212"/>
    </row>
    <row r="10" spans="1:8" s="167" customFormat="1" ht="15.75">
      <c r="A10" s="169" t="s">
        <v>169</v>
      </c>
      <c r="B10" s="213">
        <v>169000</v>
      </c>
      <c r="C10" s="214"/>
    </row>
    <row r="11" spans="1:8" s="167" customFormat="1" ht="15.75">
      <c r="A11" s="137" t="s">
        <v>12</v>
      </c>
      <c r="B11" s="211">
        <v>185000</v>
      </c>
      <c r="C11" s="212"/>
    </row>
    <row r="12" spans="1:8" s="167" customFormat="1" ht="15.75">
      <c r="A12" s="169" t="s">
        <v>164</v>
      </c>
      <c r="B12" s="216">
        <v>99000</v>
      </c>
      <c r="C12" s="217"/>
      <c r="D12" s="168"/>
    </row>
    <row r="13" spans="1:8" s="167" customFormat="1" ht="15.75">
      <c r="A13" s="137" t="s">
        <v>162</v>
      </c>
      <c r="B13" s="211">
        <v>141000</v>
      </c>
      <c r="C13" s="212"/>
    </row>
    <row r="14" spans="1:8" s="167" customFormat="1" ht="15.75">
      <c r="A14" s="169" t="s">
        <v>163</v>
      </c>
      <c r="B14" s="213">
        <v>165000</v>
      </c>
      <c r="C14" s="214"/>
    </row>
    <row r="15" spans="1:8" s="167" customFormat="1" ht="18.75">
      <c r="A15" s="209" t="s">
        <v>52</v>
      </c>
      <c r="B15" s="209"/>
      <c r="C15" s="209"/>
    </row>
    <row r="16" spans="1:8" s="167" customFormat="1" ht="15.75">
      <c r="A16" s="169" t="s">
        <v>167</v>
      </c>
      <c r="B16" s="218">
        <v>74000</v>
      </c>
      <c r="C16" s="219"/>
    </row>
    <row r="17" spans="1:3" s="167" customFormat="1" ht="15.75">
      <c r="A17" s="137" t="s">
        <v>165</v>
      </c>
      <c r="B17" s="211">
        <v>98500</v>
      </c>
      <c r="C17" s="212"/>
    </row>
    <row r="18" spans="1:3" s="167" customFormat="1" ht="15.75">
      <c r="A18" s="169" t="s">
        <v>166</v>
      </c>
      <c r="B18" s="213">
        <v>114000</v>
      </c>
      <c r="C18" s="214"/>
    </row>
    <row r="19" spans="1:3" s="167" customFormat="1" ht="15.75">
      <c r="A19" s="137" t="s">
        <v>160</v>
      </c>
      <c r="B19" s="211">
        <v>125000</v>
      </c>
      <c r="C19" s="212"/>
    </row>
    <row r="20" spans="1:3" s="167" customFormat="1" ht="15.75">
      <c r="A20" s="169" t="s">
        <v>120</v>
      </c>
      <c r="B20" s="213">
        <v>55000</v>
      </c>
      <c r="C20" s="214"/>
    </row>
    <row r="21" spans="1:3" s="167" customFormat="1" ht="18.75">
      <c r="A21" s="209" t="s">
        <v>50</v>
      </c>
      <c r="B21" s="209"/>
      <c r="C21" s="209"/>
    </row>
    <row r="22" spans="1:3" s="167" customFormat="1" ht="15.75">
      <c r="A22" s="169" t="s">
        <v>109</v>
      </c>
      <c r="B22" s="213">
        <v>64000</v>
      </c>
      <c r="C22" s="214"/>
    </row>
    <row r="23" spans="1:3" s="167" customFormat="1" ht="15.75">
      <c r="A23" s="137" t="s">
        <v>110</v>
      </c>
      <c r="B23" s="211">
        <v>64000</v>
      </c>
      <c r="C23" s="212"/>
    </row>
    <row r="24" spans="1:3" s="167" customFormat="1" ht="15.75">
      <c r="A24" s="169" t="s">
        <v>201</v>
      </c>
      <c r="B24" s="213">
        <v>68000</v>
      </c>
      <c r="C24" s="214"/>
    </row>
    <row r="25" spans="1:3" s="167" customFormat="1" ht="15.75">
      <c r="A25" s="137" t="s">
        <v>202</v>
      </c>
      <c r="B25" s="211">
        <v>66000</v>
      </c>
      <c r="C25" s="212"/>
    </row>
    <row r="26" spans="1:3" s="167" customFormat="1" ht="15.75">
      <c r="A26" s="169" t="s">
        <v>200</v>
      </c>
      <c r="B26" s="213">
        <v>72000</v>
      </c>
      <c r="C26" s="214"/>
    </row>
    <row r="27" spans="1:3" s="167" customFormat="1" ht="15.75">
      <c r="A27" s="137" t="s">
        <v>199</v>
      </c>
      <c r="B27" s="211">
        <v>69000</v>
      </c>
      <c r="C27" s="212"/>
    </row>
    <row r="28" spans="1:3" s="167" customFormat="1" ht="18.75">
      <c r="A28" s="209" t="s">
        <v>54</v>
      </c>
      <c r="B28" s="209"/>
      <c r="C28" s="209"/>
    </row>
    <row r="29" spans="1:3" ht="15.75">
      <c r="A29" s="137" t="s">
        <v>81</v>
      </c>
      <c r="B29" s="211" t="s">
        <v>11</v>
      </c>
      <c r="C29" s="212"/>
    </row>
    <row r="30" spans="1:3" ht="18.75">
      <c r="A30" s="209" t="s">
        <v>55</v>
      </c>
      <c r="B30" s="209"/>
      <c r="C30" s="209"/>
    </row>
    <row r="31" spans="1:3" ht="15.75">
      <c r="A31" s="169" t="s">
        <v>78</v>
      </c>
      <c r="B31" s="213" t="s">
        <v>11</v>
      </c>
      <c r="C31" s="214"/>
    </row>
    <row r="32" spans="1:3" ht="15.75">
      <c r="A32" s="137" t="s">
        <v>76</v>
      </c>
      <c r="B32" s="211" t="s">
        <v>11</v>
      </c>
      <c r="C32" s="212"/>
    </row>
    <row r="33" spans="1:3" ht="15.75">
      <c r="A33" s="169" t="s">
        <v>77</v>
      </c>
      <c r="B33" s="213" t="s">
        <v>11</v>
      </c>
      <c r="C33" s="214"/>
    </row>
    <row r="34" spans="1:3" ht="18.75">
      <c r="A34" s="209" t="s">
        <v>79</v>
      </c>
      <c r="B34" s="210"/>
      <c r="C34" s="210"/>
    </row>
    <row r="35" spans="1:3" ht="15.75">
      <c r="A35" s="169" t="s">
        <v>80</v>
      </c>
      <c r="B35" s="213" t="s">
        <v>11</v>
      </c>
      <c r="C35" s="214"/>
    </row>
    <row r="36" spans="1:3" ht="17.45" customHeight="1">
      <c r="A36" s="208" t="s">
        <v>172</v>
      </c>
      <c r="B36" s="208"/>
      <c r="C36" s="208"/>
    </row>
    <row r="37" spans="1:3" ht="17.45" customHeight="1"/>
    <row r="38" spans="1:3" ht="17.45" customHeight="1"/>
    <row r="39" spans="1:3" ht="17.45" customHeight="1"/>
    <row r="40" spans="1:3" ht="17.45" customHeight="1"/>
    <row r="41" spans="1:3" ht="17.45" customHeight="1"/>
    <row r="42" spans="1:3" ht="17.45" customHeight="1"/>
    <row r="43" spans="1:3" ht="17.45" customHeight="1"/>
    <row r="44" spans="1:3" ht="17.45" customHeight="1"/>
    <row r="45" spans="1:3" ht="17.45" customHeight="1"/>
    <row r="46" spans="1:3" ht="17.45" customHeight="1"/>
    <row r="47" spans="1:3" ht="17.45" customHeight="1"/>
    <row r="48" spans="1:3" ht="17.45" customHeight="1"/>
    <row r="49" ht="17.45" customHeight="1"/>
    <row r="50" ht="17.45" customHeight="1"/>
    <row r="51" ht="17.45" customHeight="1"/>
    <row r="52" ht="17.45" customHeight="1"/>
    <row r="53" ht="17.45" customHeight="1"/>
    <row r="54" ht="17.45" customHeight="1"/>
    <row r="55" ht="17.45" customHeight="1"/>
    <row r="56" ht="17.45" customHeight="1"/>
    <row r="57" ht="17.45" customHeight="1"/>
    <row r="58" ht="17.45" customHeight="1"/>
    <row r="59" ht="17.45" customHeight="1"/>
    <row r="60" ht="17.45" customHeight="1"/>
    <row r="61" ht="17.45" customHeight="1"/>
    <row r="62" ht="17.45" customHeight="1"/>
    <row r="63" ht="17.45" customHeight="1"/>
    <row r="64" ht="17.45" customHeight="1"/>
    <row r="65" ht="17.45" customHeight="1"/>
    <row r="66" ht="17.45" customHeight="1"/>
    <row r="67" ht="17.45" customHeight="1"/>
    <row r="68" ht="17.45" customHeight="1"/>
    <row r="69" ht="17.45" customHeight="1"/>
    <row r="70" ht="17.45" customHeight="1"/>
    <row r="71" ht="17.45" customHeight="1"/>
    <row r="72" ht="17.45" customHeight="1"/>
    <row r="73" ht="17.45" customHeight="1"/>
    <row r="74" ht="17.45" customHeight="1"/>
    <row r="75" ht="17.45" customHeight="1"/>
    <row r="76" ht="17.45" customHeight="1"/>
    <row r="77" ht="17.45" customHeight="1"/>
    <row r="78" ht="17.45" customHeight="1"/>
    <row r="79" ht="17.45" customHeight="1"/>
    <row r="80" ht="17.45" customHeight="1"/>
    <row r="81" ht="17.45" customHeight="1"/>
    <row r="82" ht="17.45" customHeight="1"/>
    <row r="83" ht="17.45" customHeight="1"/>
    <row r="84" ht="17.45" customHeight="1"/>
    <row r="85" ht="17.45" customHeight="1"/>
    <row r="86" ht="17.45" customHeight="1"/>
    <row r="87" ht="17.45" customHeight="1"/>
    <row r="88" ht="17.45" customHeight="1"/>
    <row r="89" ht="17.45" customHeight="1"/>
    <row r="90" ht="17.45" customHeight="1"/>
    <row r="91" ht="17.45" customHeight="1"/>
    <row r="92" ht="17.45" customHeight="1"/>
    <row r="93" ht="17.45" customHeight="1"/>
    <row r="94" ht="17.45" customHeight="1"/>
    <row r="95" ht="17.45" customHeight="1"/>
    <row r="96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  <row r="108" ht="17.45" customHeight="1"/>
    <row r="109" ht="17.45" customHeight="1"/>
    <row r="110" ht="17.45" customHeight="1"/>
    <row r="111" ht="17.45" customHeight="1"/>
    <row r="112" ht="17.45" customHeight="1"/>
    <row r="113" ht="17.45" customHeight="1"/>
    <row r="114" ht="17.45" customHeight="1"/>
    <row r="115" ht="17.45" customHeight="1"/>
    <row r="116" ht="17.45" customHeight="1"/>
    <row r="117" ht="17.45" customHeight="1"/>
    <row r="118" ht="17.45" customHeight="1"/>
    <row r="119" ht="17.45" customHeight="1"/>
    <row r="120" ht="17.45" customHeight="1"/>
    <row r="121" ht="17.45" customHeight="1"/>
    <row r="122" ht="17.45" customHeight="1"/>
    <row r="123" ht="17.45" customHeight="1"/>
    <row r="124" ht="17.45" customHeight="1"/>
    <row r="125" ht="17.45" customHeight="1"/>
    <row r="126" ht="17.45" customHeight="1"/>
    <row r="127" ht="17.45" customHeight="1"/>
    <row r="128" ht="17.45" customHeight="1"/>
    <row r="129" ht="17.45" customHeight="1"/>
    <row r="130" ht="17.45" customHeight="1"/>
    <row r="131" ht="17.45" customHeight="1"/>
    <row r="132" ht="17.45" customHeight="1"/>
    <row r="133" ht="17.45" customHeight="1"/>
    <row r="134" ht="17.45" customHeight="1"/>
    <row r="135" ht="17.45" customHeight="1"/>
    <row r="136" ht="17.45" customHeight="1"/>
    <row r="137" ht="17.45" customHeight="1"/>
    <row r="138" ht="17.45" customHeight="1"/>
    <row r="139" ht="17.45" customHeight="1"/>
    <row r="140" ht="17.45" customHeight="1"/>
    <row r="141" ht="17.45" customHeight="1"/>
    <row r="142" ht="17.45" customHeight="1"/>
    <row r="143" ht="17.45" customHeight="1"/>
    <row r="144" ht="17.45" customHeight="1"/>
    <row r="145" ht="17.45" customHeight="1"/>
    <row r="146" ht="17.45" customHeight="1"/>
    <row r="147" ht="17.45" customHeight="1"/>
    <row r="148" ht="17.45" customHeight="1"/>
    <row r="149" ht="17.45" customHeight="1"/>
    <row r="150" ht="17.45" customHeight="1"/>
    <row r="151" ht="17.45" customHeight="1"/>
    <row r="152" ht="17.45" customHeight="1"/>
    <row r="153" ht="17.45" customHeight="1"/>
    <row r="154" ht="17.45" customHeight="1"/>
    <row r="155" ht="17.45" customHeight="1"/>
    <row r="156" ht="17.45" customHeight="1"/>
    <row r="157" ht="17.45" customHeight="1"/>
    <row r="158" ht="17.45" customHeight="1"/>
    <row r="159" ht="17.45" customHeight="1"/>
    <row r="160" ht="17.45" customHeight="1"/>
    <row r="161" ht="17.45" customHeight="1"/>
    <row r="162" ht="17.45" customHeight="1"/>
    <row r="163" ht="17.45" customHeight="1"/>
    <row r="164" ht="17.45" customHeight="1"/>
    <row r="165" ht="17.45" customHeight="1"/>
    <row r="166" ht="17.45" customHeight="1"/>
    <row r="167" ht="17.45" customHeight="1"/>
    <row r="168" ht="17.45" customHeight="1"/>
    <row r="169" ht="17.45" customHeight="1"/>
    <row r="170" ht="17.45" customHeight="1"/>
    <row r="171" ht="17.45" customHeight="1"/>
    <row r="172" ht="17.45" customHeight="1"/>
    <row r="173" ht="17.45" customHeight="1"/>
    <row r="174" ht="17.45" customHeight="1"/>
    <row r="175" ht="17.45" customHeight="1"/>
    <row r="176" ht="17.45" customHeight="1"/>
    <row r="177" ht="17.45" customHeight="1"/>
    <row r="178" ht="17.45" customHeight="1"/>
    <row r="179" ht="17.45" customHeight="1"/>
    <row r="180" ht="17.45" customHeight="1"/>
    <row r="181" ht="17.45" customHeight="1"/>
    <row r="182" ht="17.45" customHeight="1"/>
    <row r="183" ht="17.45" customHeight="1"/>
    <row r="184" ht="17.45" customHeight="1"/>
    <row r="185" ht="17.45" customHeight="1"/>
    <row r="186" ht="17.45" customHeight="1"/>
    <row r="187" ht="17.45" customHeight="1"/>
    <row r="188" ht="17.45" customHeight="1"/>
    <row r="189" ht="17.45" customHeight="1"/>
    <row r="190" ht="17.45" customHeight="1"/>
    <row r="191" ht="17.45" customHeight="1"/>
    <row r="192" ht="17.45" customHeight="1"/>
    <row r="193" ht="17.45" customHeight="1"/>
    <row r="194" ht="17.45" customHeight="1"/>
    <row r="195" ht="17.45" customHeight="1"/>
    <row r="196" ht="17.45" customHeight="1"/>
    <row r="197" ht="17.45" customHeight="1"/>
    <row r="198" ht="17.45" customHeight="1"/>
    <row r="199" ht="17.45" customHeight="1"/>
    <row r="200" ht="17.45" customHeight="1"/>
    <row r="201" ht="17.45" customHeight="1"/>
    <row r="202" ht="17.45" customHeight="1"/>
    <row r="203" ht="17.45" customHeight="1"/>
    <row r="204" ht="17.45" customHeight="1"/>
    <row r="205" ht="17.45" customHeight="1"/>
    <row r="206" ht="17.45" customHeight="1"/>
    <row r="207" ht="17.45" customHeight="1"/>
    <row r="208" ht="17.45" customHeight="1"/>
    <row r="209" ht="17.45" customHeight="1"/>
    <row r="210" ht="17.45" customHeight="1"/>
    <row r="211" ht="17.45" customHeight="1"/>
    <row r="212" ht="17.45" customHeight="1"/>
    <row r="213" ht="17.45" customHeight="1"/>
    <row r="214" ht="17.45" customHeight="1"/>
    <row r="215" ht="17.45" customHeight="1"/>
    <row r="216" ht="17.45" customHeight="1"/>
    <row r="217" ht="17.45" customHeight="1"/>
    <row r="218" ht="17.45" customHeight="1"/>
    <row r="219" ht="17.45" customHeight="1"/>
    <row r="220" ht="17.45" customHeight="1"/>
    <row r="221" ht="17.45" customHeight="1"/>
    <row r="222" ht="17.45" customHeight="1"/>
    <row r="223" ht="17.45" customHeight="1"/>
    <row r="224" ht="17.45" customHeight="1"/>
    <row r="225" ht="17.45" customHeight="1"/>
    <row r="226" ht="17.45" customHeight="1"/>
    <row r="227" ht="17.45" customHeight="1"/>
    <row r="228" ht="17.45" customHeight="1"/>
    <row r="229" ht="17.45" customHeight="1"/>
    <row r="230" ht="17.45" customHeight="1"/>
    <row r="231" ht="17.45" customHeight="1"/>
    <row r="232" ht="17.45" customHeight="1"/>
    <row r="233" ht="17.45" customHeight="1"/>
    <row r="234" ht="17.45" customHeight="1"/>
    <row r="235" ht="17.45" customHeight="1"/>
    <row r="236" ht="17.45" customHeight="1"/>
    <row r="237" ht="17.45" customHeight="1"/>
    <row r="238" ht="17.45" customHeight="1"/>
    <row r="239" ht="17.45" customHeight="1"/>
    <row r="240" ht="17.45" customHeight="1"/>
    <row r="241" ht="17.45" customHeight="1"/>
    <row r="242" ht="17.45" customHeight="1"/>
    <row r="243" ht="17.45" customHeight="1"/>
    <row r="244" ht="17.45" customHeight="1"/>
    <row r="245" ht="17.45" customHeight="1"/>
    <row r="246" ht="17.45" customHeight="1"/>
    <row r="247" ht="17.45" customHeight="1"/>
    <row r="248" ht="17.45" customHeight="1"/>
    <row r="249" ht="17.45" customHeight="1"/>
    <row r="250" ht="17.45" customHeight="1"/>
    <row r="251" ht="17.45" customHeight="1"/>
    <row r="252" ht="17.45" customHeight="1"/>
    <row r="253" ht="17.45" customHeight="1"/>
    <row r="254" ht="17.45" customHeight="1"/>
    <row r="255" ht="17.45" customHeight="1"/>
    <row r="256" ht="17.45" customHeight="1"/>
    <row r="257" ht="17.45" customHeight="1"/>
    <row r="258" ht="17.45" customHeight="1"/>
    <row r="259" ht="17.45" customHeight="1"/>
    <row r="260" ht="17.45" customHeight="1"/>
    <row r="261" ht="17.45" customHeight="1"/>
    <row r="262" ht="17.45" customHeight="1"/>
    <row r="263" ht="17.45" customHeight="1"/>
    <row r="264" ht="17.45" customHeight="1"/>
    <row r="265" ht="17.45" customHeight="1"/>
    <row r="266" ht="17.45" customHeight="1"/>
    <row r="267" ht="17.45" customHeight="1"/>
    <row r="268" ht="17.45" customHeight="1"/>
    <row r="269" ht="17.45" customHeight="1"/>
  </sheetData>
  <sheetProtection selectLockedCells="1" selectUnlockedCells="1"/>
  <mergeCells count="31">
    <mergeCell ref="B12:C12"/>
    <mergeCell ref="A21:C21"/>
    <mergeCell ref="B10:C10"/>
    <mergeCell ref="B22:C22"/>
    <mergeCell ref="B16:C16"/>
    <mergeCell ref="B14:C14"/>
    <mergeCell ref="A1:C4"/>
    <mergeCell ref="B9:C9"/>
    <mergeCell ref="B20:C20"/>
    <mergeCell ref="A7:C7"/>
    <mergeCell ref="A8:C8"/>
    <mergeCell ref="B33:C33"/>
    <mergeCell ref="A15:C15"/>
    <mergeCell ref="B31:C31"/>
    <mergeCell ref="B11:C11"/>
    <mergeCell ref="B13:C13"/>
    <mergeCell ref="B23:C23"/>
    <mergeCell ref="B18:C18"/>
    <mergeCell ref="B17:C17"/>
    <mergeCell ref="B32:C32"/>
    <mergeCell ref="B24:C24"/>
    <mergeCell ref="B26:C26"/>
    <mergeCell ref="B19:C19"/>
    <mergeCell ref="A36:C36"/>
    <mergeCell ref="A34:C34"/>
    <mergeCell ref="A28:C28"/>
    <mergeCell ref="A30:C30"/>
    <mergeCell ref="B25:C25"/>
    <mergeCell ref="B35:C35"/>
    <mergeCell ref="B29:C29"/>
    <mergeCell ref="B27:C27"/>
  </mergeCells>
  <phoneticPr fontId="26" type="noConversion"/>
  <printOptions horizontalCentered="1"/>
  <pageMargins left="0.43333333333333335" right="0.2361111111111111" top="0.15763888888888888" bottom="0.15763888888888888" header="0.51180555555555551" footer="0.51180555555555551"/>
  <pageSetup paperSize="9" scale="71" firstPageNumber="0" orientation="portrait" verticalDpi="300" r:id="rId1"/>
  <headerFooter alignWithMargins="0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8" tint="-0.249977111117893"/>
  </sheetPr>
  <dimension ref="A1:CL43"/>
  <sheetViews>
    <sheetView zoomScale="130" zoomScaleNormal="130" workbookViewId="0">
      <selection activeCell="N28" sqref="N28"/>
    </sheetView>
  </sheetViews>
  <sheetFormatPr defaultRowHeight="12.75" customHeight="1"/>
  <cols>
    <col min="1" max="3" width="11.5703125" customWidth="1"/>
    <col min="4" max="4" width="21.140625" customWidth="1"/>
    <col min="5" max="5" width="8.140625" customWidth="1"/>
    <col min="6" max="6" width="7.42578125" bestFit="1" customWidth="1"/>
    <col min="7" max="8" width="5.85546875" bestFit="1" customWidth="1"/>
    <col min="9" max="9" width="4.7109375" bestFit="1" customWidth="1"/>
    <col min="10" max="10" width="5.140625" bestFit="1" customWidth="1"/>
    <col min="11" max="12" width="6.42578125" bestFit="1" customWidth="1"/>
    <col min="13" max="13" width="8.42578125" bestFit="1" customWidth="1"/>
    <col min="14" max="15" width="9.7109375" bestFit="1" customWidth="1"/>
    <col min="16" max="16" width="8.42578125" bestFit="1" customWidth="1"/>
    <col min="17" max="18" width="9" style="30" customWidth="1"/>
    <col min="19" max="19" width="9" style="2" customWidth="1"/>
    <col min="22" max="22" width="23.85546875" customWidth="1"/>
  </cols>
  <sheetData>
    <row r="1" spans="1:90" ht="23.25" customHeight="1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2" t="s">
        <v>87</v>
      </c>
      <c r="R1" s="222"/>
      <c r="S1" s="222"/>
      <c r="T1" s="222"/>
      <c r="U1" s="222"/>
      <c r="V1" s="222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</row>
    <row r="2" spans="1:90" ht="14.85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2"/>
      <c r="R2" s="222"/>
      <c r="S2" s="222"/>
      <c r="T2" s="222"/>
      <c r="U2" s="222"/>
      <c r="V2" s="222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</row>
    <row r="3" spans="1:90" ht="14.85" customHeight="1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140" t="s">
        <v>172</v>
      </c>
      <c r="R3" s="140"/>
      <c r="S3" s="140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</row>
    <row r="4" spans="1:90" ht="14.85" customHeight="1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140"/>
      <c r="R4" s="140"/>
      <c r="S4" s="140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</row>
    <row r="5" spans="1:90" ht="50.25" customHeight="1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31"/>
      <c r="R5" s="31"/>
      <c r="S5" s="32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</row>
    <row r="6" spans="1:90" ht="18.75">
      <c r="A6" s="235" t="s">
        <v>159</v>
      </c>
      <c r="B6" s="235"/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31"/>
      <c r="R6" s="31"/>
      <c r="S6" s="32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</row>
    <row r="7" spans="1:90" ht="15.75">
      <c r="A7" s="236" t="s">
        <v>1</v>
      </c>
      <c r="B7" s="236"/>
      <c r="C7" s="236"/>
      <c r="D7" s="236"/>
      <c r="E7" s="236" t="s">
        <v>27</v>
      </c>
      <c r="F7" s="236" t="s">
        <v>28</v>
      </c>
      <c r="G7" s="236"/>
      <c r="H7" s="236"/>
      <c r="I7" s="236"/>
      <c r="J7" s="236" t="s">
        <v>29</v>
      </c>
      <c r="K7" s="236"/>
      <c r="L7" s="238"/>
      <c r="M7" s="233" t="s">
        <v>30</v>
      </c>
      <c r="N7" s="233"/>
      <c r="O7" s="233"/>
      <c r="P7" s="243" t="s">
        <v>31</v>
      </c>
      <c r="Q7" s="31"/>
      <c r="R7" s="31"/>
      <c r="S7" s="32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</row>
    <row r="8" spans="1:90" ht="15.75">
      <c r="A8" s="237"/>
      <c r="B8" s="237"/>
      <c r="C8" s="237"/>
      <c r="D8" s="237"/>
      <c r="E8" s="237"/>
      <c r="F8" s="68" t="s">
        <v>32</v>
      </c>
      <c r="G8" s="240" t="s">
        <v>33</v>
      </c>
      <c r="H8" s="241"/>
      <c r="I8" s="242"/>
      <c r="J8" s="237"/>
      <c r="K8" s="237"/>
      <c r="L8" s="239"/>
      <c r="M8" s="96" t="s">
        <v>72</v>
      </c>
      <c r="N8" s="94" t="s">
        <v>73</v>
      </c>
      <c r="O8" s="95" t="s">
        <v>74</v>
      </c>
      <c r="P8" s="244"/>
      <c r="Q8" s="31"/>
      <c r="R8" s="33"/>
      <c r="S8" s="34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</row>
    <row r="9" spans="1:90" ht="18">
      <c r="A9" s="246" t="s">
        <v>51</v>
      </c>
      <c r="B9" s="246"/>
      <c r="C9" s="246"/>
      <c r="D9" s="246"/>
      <c r="E9" s="246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31"/>
      <c r="R9" s="33"/>
      <c r="S9" s="34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</row>
    <row r="10" spans="1:90" ht="15.75">
      <c r="A10" s="245" t="s">
        <v>36</v>
      </c>
      <c r="B10" s="245"/>
      <c r="C10" s="245"/>
      <c r="D10" s="245"/>
      <c r="E10" s="74">
        <v>3</v>
      </c>
      <c r="F10" s="75">
        <v>2800</v>
      </c>
      <c r="G10" s="97">
        <v>1200</v>
      </c>
      <c r="H10" s="98">
        <v>1030</v>
      </c>
      <c r="I10" s="99">
        <v>870</v>
      </c>
      <c r="J10" s="79">
        <v>3.36</v>
      </c>
      <c r="K10" s="81">
        <v>2.8839999999999999</v>
      </c>
      <c r="L10" s="83">
        <v>2.4359999999999999</v>
      </c>
      <c r="M10" s="80">
        <f>J10*P10</f>
        <v>0</v>
      </c>
      <c r="N10" s="82">
        <f>K10*P10</f>
        <v>0</v>
      </c>
      <c r="O10" s="84">
        <f>L10*P10</f>
        <v>0</v>
      </c>
      <c r="P10" s="70">
        <v>0</v>
      </c>
      <c r="Q10" s="31"/>
      <c r="R10" s="33"/>
      <c r="S10" s="34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</row>
    <row r="11" spans="1:90" ht="15.75">
      <c r="A11" s="225" t="s">
        <v>37</v>
      </c>
      <c r="B11" s="225"/>
      <c r="C11" s="225"/>
      <c r="D11" s="225"/>
      <c r="E11" s="52">
        <v>3</v>
      </c>
      <c r="F11" s="53">
        <v>2800</v>
      </c>
      <c r="G11" s="97">
        <v>1200</v>
      </c>
      <c r="H11" s="98">
        <v>1030</v>
      </c>
      <c r="I11" s="99">
        <v>870</v>
      </c>
      <c r="J11" s="79">
        <v>3.36</v>
      </c>
      <c r="K11" s="81">
        <v>2.8839999999999999</v>
      </c>
      <c r="L11" s="83">
        <v>2.4359999999999999</v>
      </c>
      <c r="M11" s="80">
        <f t="shared" ref="M11:M19" si="0">J11*P11</f>
        <v>0</v>
      </c>
      <c r="N11" s="82">
        <f t="shared" ref="N11:N19" si="1">K11*P11</f>
        <v>0</v>
      </c>
      <c r="O11" s="84">
        <f t="shared" ref="O11:O19" si="2">L11*P11</f>
        <v>0</v>
      </c>
      <c r="P11" s="54">
        <v>0</v>
      </c>
      <c r="Q11" s="31"/>
      <c r="R11" s="33"/>
      <c r="S11" s="39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</row>
    <row r="12" spans="1:90" ht="15.75">
      <c r="A12" s="223" t="s">
        <v>36</v>
      </c>
      <c r="B12" s="223"/>
      <c r="C12" s="223"/>
      <c r="D12" s="223"/>
      <c r="E12" s="41">
        <v>6</v>
      </c>
      <c r="F12" s="42">
        <v>2800</v>
      </c>
      <c r="G12" s="97">
        <v>1200</v>
      </c>
      <c r="H12" s="98">
        <v>1030</v>
      </c>
      <c r="I12" s="99">
        <v>870</v>
      </c>
      <c r="J12" s="79">
        <v>3.36</v>
      </c>
      <c r="K12" s="81">
        <v>2.8839999999999999</v>
      </c>
      <c r="L12" s="83">
        <v>2.4359999999999999</v>
      </c>
      <c r="M12" s="80">
        <f>J12*P12</f>
        <v>4704</v>
      </c>
      <c r="N12" s="82">
        <f>K12*P12</f>
        <v>4037.6</v>
      </c>
      <c r="O12" s="84">
        <f>L12*P12</f>
        <v>3410.4</v>
      </c>
      <c r="P12" s="143">
        <v>1400</v>
      </c>
      <c r="Q12" s="31"/>
      <c r="R12" s="33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</row>
    <row r="13" spans="1:90" ht="15.75">
      <c r="A13" s="225" t="s">
        <v>37</v>
      </c>
      <c r="B13" s="225"/>
      <c r="C13" s="225"/>
      <c r="D13" s="225"/>
      <c r="E13" s="52">
        <v>6</v>
      </c>
      <c r="F13" s="53">
        <v>2800</v>
      </c>
      <c r="G13" s="97">
        <v>1200</v>
      </c>
      <c r="H13" s="98">
        <v>1030</v>
      </c>
      <c r="I13" s="99">
        <v>870</v>
      </c>
      <c r="J13" s="79">
        <v>3.36</v>
      </c>
      <c r="K13" s="81">
        <v>2.8839999999999999</v>
      </c>
      <c r="L13" s="83">
        <v>2.4359999999999999</v>
      </c>
      <c r="M13" s="80">
        <f>J13*P13</f>
        <v>7056</v>
      </c>
      <c r="N13" s="82">
        <f>K13*P13</f>
        <v>6056.4</v>
      </c>
      <c r="O13" s="84">
        <f>L13*P13</f>
        <v>5115.5999999999995</v>
      </c>
      <c r="P13" s="54">
        <v>2100</v>
      </c>
      <c r="Q13" s="31"/>
      <c r="R13" s="33"/>
      <c r="S13" s="39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</row>
    <row r="14" spans="1:90" ht="15.75">
      <c r="A14" s="223" t="s">
        <v>36</v>
      </c>
      <c r="B14" s="223"/>
      <c r="C14" s="223"/>
      <c r="D14" s="223"/>
      <c r="E14" s="37">
        <v>10</v>
      </c>
      <c r="F14" s="29">
        <v>2800</v>
      </c>
      <c r="G14" s="97">
        <v>1200</v>
      </c>
      <c r="H14" s="98">
        <v>1030</v>
      </c>
      <c r="I14" s="99">
        <v>870</v>
      </c>
      <c r="J14" s="79">
        <v>3.36</v>
      </c>
      <c r="K14" s="81">
        <v>2.8839999999999999</v>
      </c>
      <c r="L14" s="83">
        <v>2.4359999999999999</v>
      </c>
      <c r="M14" s="80">
        <f t="shared" si="0"/>
        <v>5544</v>
      </c>
      <c r="N14" s="82">
        <f t="shared" si="1"/>
        <v>4758.5999999999995</v>
      </c>
      <c r="O14" s="84">
        <f t="shared" si="2"/>
        <v>4019.4</v>
      </c>
      <c r="P14" s="38">
        <v>1650</v>
      </c>
      <c r="Q14" s="31"/>
      <c r="R14" s="40"/>
      <c r="S14" s="39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</row>
    <row r="15" spans="1:90" ht="15.75">
      <c r="A15" s="225" t="s">
        <v>37</v>
      </c>
      <c r="B15" s="225"/>
      <c r="C15" s="225"/>
      <c r="D15" s="225"/>
      <c r="E15" s="52">
        <v>10</v>
      </c>
      <c r="F15" s="53">
        <v>2800</v>
      </c>
      <c r="G15" s="97">
        <v>1200</v>
      </c>
      <c r="H15" s="98">
        <v>1030</v>
      </c>
      <c r="I15" s="99">
        <v>870</v>
      </c>
      <c r="J15" s="79">
        <v>3.36</v>
      </c>
      <c r="K15" s="81">
        <v>2.8839999999999999</v>
      </c>
      <c r="L15" s="83">
        <v>2.4359999999999999</v>
      </c>
      <c r="M15" s="80">
        <f t="shared" si="0"/>
        <v>7560</v>
      </c>
      <c r="N15" s="82">
        <f t="shared" si="1"/>
        <v>6489</v>
      </c>
      <c r="O15" s="84">
        <f t="shared" si="2"/>
        <v>5481</v>
      </c>
      <c r="P15" s="54">
        <v>2250</v>
      </c>
      <c r="Q15" s="31"/>
      <c r="R15" s="40"/>
      <c r="S15" s="34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</row>
    <row r="16" spans="1:90" ht="15.75">
      <c r="A16" s="223" t="s">
        <v>36</v>
      </c>
      <c r="B16" s="223"/>
      <c r="C16" s="223"/>
      <c r="D16" s="223"/>
      <c r="E16" s="37">
        <v>16</v>
      </c>
      <c r="F16" s="29">
        <v>2800</v>
      </c>
      <c r="G16" s="97">
        <v>1200</v>
      </c>
      <c r="H16" s="98">
        <v>1030</v>
      </c>
      <c r="I16" s="99">
        <v>870</v>
      </c>
      <c r="J16" s="79">
        <v>3.36</v>
      </c>
      <c r="K16" s="81">
        <v>2.8839999999999999</v>
      </c>
      <c r="L16" s="83">
        <v>2.4359999999999999</v>
      </c>
      <c r="M16" s="80">
        <f t="shared" si="0"/>
        <v>6384</v>
      </c>
      <c r="N16" s="82">
        <f t="shared" si="1"/>
        <v>5479.5999999999995</v>
      </c>
      <c r="O16" s="84">
        <f t="shared" si="2"/>
        <v>4628.3999999999996</v>
      </c>
      <c r="P16" s="38">
        <v>1900</v>
      </c>
      <c r="Q16" s="31"/>
      <c r="R16" s="40"/>
      <c r="S16" s="34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</row>
    <row r="17" spans="1:90" ht="15.75">
      <c r="A17" s="225" t="s">
        <v>37</v>
      </c>
      <c r="B17" s="225"/>
      <c r="C17" s="225"/>
      <c r="D17" s="225"/>
      <c r="E17" s="52">
        <v>16</v>
      </c>
      <c r="F17" s="53">
        <v>2800</v>
      </c>
      <c r="G17" s="97">
        <v>1200</v>
      </c>
      <c r="H17" s="98">
        <v>1030</v>
      </c>
      <c r="I17" s="99">
        <v>870</v>
      </c>
      <c r="J17" s="79">
        <v>3.36</v>
      </c>
      <c r="K17" s="81">
        <v>2.8839999999999999</v>
      </c>
      <c r="L17" s="83">
        <v>2.4359999999999999</v>
      </c>
      <c r="M17" s="80">
        <f t="shared" si="0"/>
        <v>8904</v>
      </c>
      <c r="N17" s="82">
        <f t="shared" si="1"/>
        <v>7642.5999999999995</v>
      </c>
      <c r="O17" s="84">
        <f t="shared" si="2"/>
        <v>6455.4</v>
      </c>
      <c r="P17" s="54">
        <v>2650</v>
      </c>
      <c r="Q17" s="31"/>
      <c r="R17" s="40"/>
      <c r="S17" s="34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</row>
    <row r="18" spans="1:90" ht="15.75">
      <c r="A18" s="223" t="s">
        <v>36</v>
      </c>
      <c r="B18" s="223"/>
      <c r="C18" s="223"/>
      <c r="D18" s="223"/>
      <c r="E18" s="37">
        <v>22</v>
      </c>
      <c r="F18" s="29">
        <v>2800</v>
      </c>
      <c r="G18" s="97">
        <v>1200</v>
      </c>
      <c r="H18" s="98">
        <v>1030</v>
      </c>
      <c r="I18" s="99">
        <v>870</v>
      </c>
      <c r="J18" s="79">
        <v>3.36</v>
      </c>
      <c r="K18" s="81">
        <v>2.8839999999999999</v>
      </c>
      <c r="L18" s="83">
        <v>2.4359999999999999</v>
      </c>
      <c r="M18" s="80">
        <f t="shared" si="0"/>
        <v>7392</v>
      </c>
      <c r="N18" s="82">
        <f t="shared" si="1"/>
        <v>6344.8</v>
      </c>
      <c r="O18" s="84">
        <f t="shared" si="2"/>
        <v>5359.2</v>
      </c>
      <c r="P18" s="38">
        <v>2200</v>
      </c>
      <c r="Q18" s="31"/>
      <c r="R18" s="33"/>
      <c r="S18" s="34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</row>
    <row r="19" spans="1:90" ht="15.75">
      <c r="A19" s="226" t="s">
        <v>37</v>
      </c>
      <c r="B19" s="226"/>
      <c r="C19" s="226"/>
      <c r="D19" s="226"/>
      <c r="E19" s="71">
        <v>22</v>
      </c>
      <c r="F19" s="72">
        <v>2800</v>
      </c>
      <c r="G19" s="97">
        <v>1200</v>
      </c>
      <c r="H19" s="98">
        <v>1030</v>
      </c>
      <c r="I19" s="99">
        <v>870</v>
      </c>
      <c r="J19" s="79">
        <v>3.36</v>
      </c>
      <c r="K19" s="81">
        <v>2.8839999999999999</v>
      </c>
      <c r="L19" s="83">
        <v>2.4359999999999999</v>
      </c>
      <c r="M19" s="80">
        <f t="shared" si="0"/>
        <v>9408</v>
      </c>
      <c r="N19" s="82">
        <f t="shared" si="1"/>
        <v>8075.2</v>
      </c>
      <c r="O19" s="84">
        <f t="shared" si="2"/>
        <v>6820.8</v>
      </c>
      <c r="P19" s="73">
        <v>2800</v>
      </c>
      <c r="Q19" s="31"/>
      <c r="R19" s="33"/>
      <c r="S19" s="34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</row>
    <row r="20" spans="1:90" ht="18">
      <c r="A20" s="230" t="s">
        <v>52</v>
      </c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31"/>
      <c r="R20" s="33"/>
      <c r="S20" s="34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</row>
    <row r="21" spans="1:90" s="44" customFormat="1" ht="15.75">
      <c r="A21" s="229" t="s">
        <v>56</v>
      </c>
      <c r="B21" s="229"/>
      <c r="C21" s="229"/>
      <c r="D21" s="229"/>
      <c r="E21" s="69">
        <v>3</v>
      </c>
      <c r="F21" s="64">
        <v>2800</v>
      </c>
      <c r="G21" s="97">
        <v>1200</v>
      </c>
      <c r="H21" s="98">
        <v>1030</v>
      </c>
      <c r="I21" s="99">
        <v>870</v>
      </c>
      <c r="J21" s="79">
        <v>3.36</v>
      </c>
      <c r="K21" s="81">
        <v>2.8839999999999999</v>
      </c>
      <c r="L21" s="83">
        <v>2.4359999999999999</v>
      </c>
      <c r="M21" s="80">
        <f>J21*P21</f>
        <v>0</v>
      </c>
      <c r="N21" s="82">
        <f>K21*P21</f>
        <v>0</v>
      </c>
      <c r="O21" s="84">
        <f>L21*P21</f>
        <v>0</v>
      </c>
      <c r="P21" s="70">
        <v>0</v>
      </c>
      <c r="Q21" s="31"/>
      <c r="R21" s="33"/>
      <c r="S21" s="34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</row>
    <row r="22" spans="1:90" ht="15.75">
      <c r="A22" s="224" t="s">
        <v>57</v>
      </c>
      <c r="B22" s="224"/>
      <c r="C22" s="224"/>
      <c r="D22" s="224"/>
      <c r="E22" s="52">
        <v>3</v>
      </c>
      <c r="F22" s="53">
        <v>2800</v>
      </c>
      <c r="G22" s="97">
        <v>1200</v>
      </c>
      <c r="H22" s="98">
        <v>1030</v>
      </c>
      <c r="I22" s="99">
        <v>870</v>
      </c>
      <c r="J22" s="79">
        <v>3.36</v>
      </c>
      <c r="K22" s="81">
        <v>2.8839999999999999</v>
      </c>
      <c r="L22" s="83">
        <v>2.4359999999999999</v>
      </c>
      <c r="M22" s="80">
        <f t="shared" ref="M22:M30" si="3">J22*P22</f>
        <v>0</v>
      </c>
      <c r="N22" s="82">
        <f t="shared" ref="N22:N29" si="4">K22*P22</f>
        <v>0</v>
      </c>
      <c r="O22" s="84">
        <f t="shared" ref="O22:O30" si="5">L22*P22</f>
        <v>0</v>
      </c>
      <c r="P22" s="54">
        <v>0</v>
      </c>
      <c r="Q22" s="31"/>
      <c r="R22" s="33"/>
      <c r="S22" s="34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</row>
    <row r="23" spans="1:90" ht="15.75">
      <c r="A23" s="223" t="s">
        <v>56</v>
      </c>
      <c r="B23" s="223"/>
      <c r="C23" s="223"/>
      <c r="D23" s="223"/>
      <c r="E23" s="41">
        <v>6</v>
      </c>
      <c r="F23" s="42">
        <v>2800</v>
      </c>
      <c r="G23" s="97">
        <v>1200</v>
      </c>
      <c r="H23" s="98">
        <v>1030</v>
      </c>
      <c r="I23" s="99">
        <v>870</v>
      </c>
      <c r="J23" s="79">
        <v>3.36</v>
      </c>
      <c r="K23" s="81">
        <v>2.8839999999999999</v>
      </c>
      <c r="L23" s="83">
        <v>2.4359999999999999</v>
      </c>
      <c r="M23" s="80">
        <f t="shared" si="3"/>
        <v>4704</v>
      </c>
      <c r="N23" s="82">
        <f t="shared" si="4"/>
        <v>4037.6</v>
      </c>
      <c r="O23" s="84">
        <f t="shared" si="5"/>
        <v>3410.4</v>
      </c>
      <c r="P23" s="143">
        <v>1400</v>
      </c>
      <c r="Q23" s="31"/>
      <c r="R23" s="33"/>
      <c r="S23" s="34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</row>
    <row r="24" spans="1:90" ht="15.75">
      <c r="A24" s="224" t="s">
        <v>57</v>
      </c>
      <c r="B24" s="224"/>
      <c r="C24" s="224"/>
      <c r="D24" s="224"/>
      <c r="E24" s="52">
        <v>6</v>
      </c>
      <c r="F24" s="53">
        <v>2800</v>
      </c>
      <c r="G24" s="97">
        <v>1200</v>
      </c>
      <c r="H24" s="98">
        <v>1030</v>
      </c>
      <c r="I24" s="99">
        <v>870</v>
      </c>
      <c r="J24" s="79">
        <v>3.36</v>
      </c>
      <c r="K24" s="81">
        <v>2.8839999999999999</v>
      </c>
      <c r="L24" s="83">
        <v>2.4359999999999999</v>
      </c>
      <c r="M24" s="80">
        <f t="shared" si="3"/>
        <v>7056</v>
      </c>
      <c r="N24" s="82">
        <f t="shared" si="4"/>
        <v>6056.4</v>
      </c>
      <c r="O24" s="84">
        <f t="shared" si="5"/>
        <v>5115.5999999999995</v>
      </c>
      <c r="P24" s="54">
        <v>2100</v>
      </c>
      <c r="Q24" s="31"/>
      <c r="R24" s="33"/>
      <c r="S24" s="34"/>
      <c r="T24" s="33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</row>
    <row r="25" spans="1:90" ht="15.75">
      <c r="A25" s="223" t="s">
        <v>56</v>
      </c>
      <c r="B25" s="223"/>
      <c r="C25" s="223"/>
      <c r="D25" s="223"/>
      <c r="E25" s="37">
        <v>10</v>
      </c>
      <c r="F25" s="29">
        <v>2800</v>
      </c>
      <c r="G25" s="97">
        <v>1200</v>
      </c>
      <c r="H25" s="98">
        <v>1030</v>
      </c>
      <c r="I25" s="99">
        <v>870</v>
      </c>
      <c r="J25" s="79">
        <v>3.36</v>
      </c>
      <c r="K25" s="81">
        <v>2.8839999999999999</v>
      </c>
      <c r="L25" s="83">
        <v>2.4359999999999999</v>
      </c>
      <c r="M25" s="80">
        <f t="shared" si="3"/>
        <v>5544</v>
      </c>
      <c r="N25" s="82">
        <f t="shared" si="4"/>
        <v>4758.5999999999995</v>
      </c>
      <c r="O25" s="84">
        <f t="shared" si="5"/>
        <v>4019.4</v>
      </c>
      <c r="P25" s="38">
        <v>1650</v>
      </c>
      <c r="Q25" s="31"/>
      <c r="R25" s="33"/>
      <c r="S25" s="34"/>
      <c r="T25" s="33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</row>
    <row r="26" spans="1:90" s="44" customFormat="1" ht="15.75">
      <c r="A26" s="224" t="s">
        <v>57</v>
      </c>
      <c r="B26" s="224"/>
      <c r="C26" s="224"/>
      <c r="D26" s="224"/>
      <c r="E26" s="52">
        <v>10</v>
      </c>
      <c r="F26" s="53">
        <v>2800</v>
      </c>
      <c r="G26" s="97">
        <v>1200</v>
      </c>
      <c r="H26" s="98">
        <v>1030</v>
      </c>
      <c r="I26" s="99">
        <v>870</v>
      </c>
      <c r="J26" s="79">
        <v>3.36</v>
      </c>
      <c r="K26" s="81">
        <v>2.8839999999999999</v>
      </c>
      <c r="L26" s="83">
        <v>2.4359999999999999</v>
      </c>
      <c r="M26" s="80">
        <f t="shared" si="3"/>
        <v>7560</v>
      </c>
      <c r="N26" s="82">
        <f t="shared" si="4"/>
        <v>6489</v>
      </c>
      <c r="O26" s="84">
        <f t="shared" si="5"/>
        <v>5481</v>
      </c>
      <c r="P26" s="54">
        <v>2250</v>
      </c>
      <c r="Q26" s="31"/>
      <c r="R26" s="33"/>
      <c r="S26" s="34"/>
      <c r="T26" s="33"/>
      <c r="U26" s="33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</row>
    <row r="27" spans="1:90" ht="15.75">
      <c r="A27" s="223" t="s">
        <v>56</v>
      </c>
      <c r="B27" s="223"/>
      <c r="C27" s="223"/>
      <c r="D27" s="223"/>
      <c r="E27" s="29">
        <v>16</v>
      </c>
      <c r="F27" s="29">
        <v>2800</v>
      </c>
      <c r="G27" s="97">
        <v>1200</v>
      </c>
      <c r="H27" s="98">
        <v>1030</v>
      </c>
      <c r="I27" s="99">
        <v>870</v>
      </c>
      <c r="J27" s="79">
        <v>3.36</v>
      </c>
      <c r="K27" s="81">
        <v>2.8839999999999999</v>
      </c>
      <c r="L27" s="83">
        <v>2.4359999999999999</v>
      </c>
      <c r="M27" s="80">
        <f t="shared" si="3"/>
        <v>6384</v>
      </c>
      <c r="N27" s="82">
        <f t="shared" si="4"/>
        <v>5479.5999999999995</v>
      </c>
      <c r="O27" s="84">
        <f t="shared" si="5"/>
        <v>4628.3999999999996</v>
      </c>
      <c r="P27" s="38">
        <v>1900</v>
      </c>
      <c r="Q27" s="31"/>
      <c r="R27" s="33"/>
      <c r="S27" s="34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</row>
    <row r="28" spans="1:90" ht="15.75">
      <c r="A28" s="224" t="s">
        <v>57</v>
      </c>
      <c r="B28" s="224"/>
      <c r="C28" s="224"/>
      <c r="D28" s="224"/>
      <c r="E28" s="53">
        <v>16</v>
      </c>
      <c r="F28" s="53">
        <v>2800</v>
      </c>
      <c r="G28" s="97">
        <v>1200</v>
      </c>
      <c r="H28" s="98">
        <v>1030</v>
      </c>
      <c r="I28" s="99">
        <v>870</v>
      </c>
      <c r="J28" s="79">
        <v>3.36</v>
      </c>
      <c r="K28" s="81">
        <v>2.8839999999999999</v>
      </c>
      <c r="L28" s="83">
        <v>2.4359999999999999</v>
      </c>
      <c r="M28" s="80">
        <f t="shared" si="3"/>
        <v>8904</v>
      </c>
      <c r="N28" s="82">
        <f t="shared" si="4"/>
        <v>7642.5999999999995</v>
      </c>
      <c r="O28" s="84">
        <f t="shared" si="5"/>
        <v>6455.4</v>
      </c>
      <c r="P28" s="54">
        <v>2650</v>
      </c>
      <c r="Q28" s="31"/>
      <c r="R28" s="33"/>
      <c r="S28" s="34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</row>
    <row r="29" spans="1:90" ht="15.75">
      <c r="A29" s="223" t="s">
        <v>56</v>
      </c>
      <c r="B29" s="223"/>
      <c r="C29" s="223"/>
      <c r="D29" s="223"/>
      <c r="E29" s="29">
        <v>22</v>
      </c>
      <c r="F29" s="29">
        <v>2800</v>
      </c>
      <c r="G29" s="97">
        <v>1200</v>
      </c>
      <c r="H29" s="98">
        <v>1030</v>
      </c>
      <c r="I29" s="99">
        <v>870</v>
      </c>
      <c r="J29" s="79">
        <v>3.36</v>
      </c>
      <c r="K29" s="81">
        <v>2.8839999999999999</v>
      </c>
      <c r="L29" s="83">
        <v>2.4359999999999999</v>
      </c>
      <c r="M29" s="80">
        <f t="shared" si="3"/>
        <v>7392</v>
      </c>
      <c r="N29" s="82">
        <f t="shared" si="4"/>
        <v>6344.8</v>
      </c>
      <c r="O29" s="84">
        <f t="shared" si="5"/>
        <v>5359.2</v>
      </c>
      <c r="P29" s="38">
        <v>2200</v>
      </c>
      <c r="Q29" s="31"/>
      <c r="R29" s="33"/>
      <c r="S29" s="34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</row>
    <row r="30" spans="1:90" ht="15.75">
      <c r="A30" s="232" t="s">
        <v>57</v>
      </c>
      <c r="B30" s="232"/>
      <c r="C30" s="232"/>
      <c r="D30" s="232"/>
      <c r="E30" s="72">
        <v>22</v>
      </c>
      <c r="F30" s="72">
        <v>2800</v>
      </c>
      <c r="G30" s="97">
        <v>1200</v>
      </c>
      <c r="H30" s="98">
        <v>1030</v>
      </c>
      <c r="I30" s="99">
        <v>870</v>
      </c>
      <c r="J30" s="79">
        <v>3.36</v>
      </c>
      <c r="K30" s="81">
        <v>2.8839999999999999</v>
      </c>
      <c r="L30" s="83">
        <v>2.4359999999999999</v>
      </c>
      <c r="M30" s="80">
        <f t="shared" si="3"/>
        <v>9408</v>
      </c>
      <c r="N30" s="82">
        <f>K30*P30</f>
        <v>8075.2</v>
      </c>
      <c r="O30" s="84">
        <f t="shared" si="5"/>
        <v>6820.8</v>
      </c>
      <c r="P30" s="73">
        <v>2800</v>
      </c>
      <c r="Q30" s="31"/>
      <c r="R30" s="33"/>
      <c r="S30" s="34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</row>
    <row r="31" spans="1:90" ht="18">
      <c r="A31" s="230" t="s">
        <v>50</v>
      </c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31"/>
      <c r="R31" s="33"/>
      <c r="S31" s="34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</row>
    <row r="32" spans="1:90" ht="15.75">
      <c r="A32" s="229" t="s">
        <v>34</v>
      </c>
      <c r="B32" s="229"/>
      <c r="C32" s="229"/>
      <c r="D32" s="229"/>
      <c r="E32" s="37">
        <v>10</v>
      </c>
      <c r="F32" s="29">
        <v>2800</v>
      </c>
      <c r="G32" s="97">
        <v>1200</v>
      </c>
      <c r="H32" s="98">
        <v>1030</v>
      </c>
      <c r="I32" s="99">
        <v>870</v>
      </c>
      <c r="J32" s="79">
        <v>3.36</v>
      </c>
      <c r="K32" s="81">
        <v>2.8839999999999999</v>
      </c>
      <c r="L32" s="83">
        <v>2.4359999999999999</v>
      </c>
      <c r="M32" s="80">
        <f>J32*P32</f>
        <v>4200</v>
      </c>
      <c r="N32" s="82">
        <f>K32*P32</f>
        <v>3605</v>
      </c>
      <c r="O32" s="84">
        <f>L32*P32</f>
        <v>3045</v>
      </c>
      <c r="P32" s="38">
        <v>1250</v>
      </c>
      <c r="Q32" s="31"/>
      <c r="R32" s="33"/>
      <c r="S32" s="34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</row>
    <row r="33" spans="1:90" s="44" customFormat="1" ht="15.75">
      <c r="A33" s="231" t="s">
        <v>35</v>
      </c>
      <c r="B33" s="231"/>
      <c r="C33" s="231"/>
      <c r="D33" s="231"/>
      <c r="E33" s="52">
        <v>10</v>
      </c>
      <c r="F33" s="53">
        <v>2800</v>
      </c>
      <c r="G33" s="97">
        <v>1200</v>
      </c>
      <c r="H33" s="98">
        <v>1030</v>
      </c>
      <c r="I33" s="99">
        <v>870</v>
      </c>
      <c r="J33" s="79">
        <v>3.36</v>
      </c>
      <c r="K33" s="81">
        <v>2.8839999999999999</v>
      </c>
      <c r="L33" s="83">
        <v>2.4359999999999999</v>
      </c>
      <c r="M33" s="80">
        <f>J33*P33</f>
        <v>5880</v>
      </c>
      <c r="N33" s="82">
        <f>K33*P33</f>
        <v>5047</v>
      </c>
      <c r="O33" s="84">
        <f>L33*P33</f>
        <v>4263</v>
      </c>
      <c r="P33" s="54">
        <v>1750</v>
      </c>
      <c r="Q33" s="31"/>
      <c r="R33" s="33"/>
      <c r="S33" s="34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</row>
    <row r="34" spans="1:90" ht="15.75">
      <c r="A34" s="229" t="s">
        <v>34</v>
      </c>
      <c r="B34" s="229"/>
      <c r="C34" s="229"/>
      <c r="D34" s="229"/>
      <c r="E34" s="29">
        <v>16</v>
      </c>
      <c r="F34" s="29">
        <v>2800</v>
      </c>
      <c r="G34" s="97">
        <v>1200</v>
      </c>
      <c r="H34" s="98">
        <v>1030</v>
      </c>
      <c r="I34" s="99">
        <v>870</v>
      </c>
      <c r="J34" s="79">
        <v>3.36</v>
      </c>
      <c r="K34" s="81">
        <v>2.8839999999999999</v>
      </c>
      <c r="L34" s="83">
        <v>2.4359999999999999</v>
      </c>
      <c r="M34" s="80">
        <f>J34*P34</f>
        <v>4536</v>
      </c>
      <c r="N34" s="82">
        <f>K34*P34</f>
        <v>3893.3999999999996</v>
      </c>
      <c r="O34" s="84">
        <f>L34*P34</f>
        <v>3288.6</v>
      </c>
      <c r="P34" s="38">
        <v>1350</v>
      </c>
      <c r="Q34" s="31"/>
      <c r="R34" s="33"/>
      <c r="S34" s="34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</row>
    <row r="35" spans="1:90" s="44" customFormat="1" ht="15.75">
      <c r="A35" s="231" t="s">
        <v>35</v>
      </c>
      <c r="B35" s="231"/>
      <c r="C35" s="231"/>
      <c r="D35" s="231"/>
      <c r="E35" s="53">
        <v>16</v>
      </c>
      <c r="F35" s="53">
        <v>2800</v>
      </c>
      <c r="G35" s="97">
        <v>1200</v>
      </c>
      <c r="H35" s="98">
        <v>1030</v>
      </c>
      <c r="I35" s="99">
        <v>870</v>
      </c>
      <c r="J35" s="79">
        <v>3.36</v>
      </c>
      <c r="K35" s="81">
        <v>2.8839999999999999</v>
      </c>
      <c r="L35" s="83">
        <v>2.4359999999999999</v>
      </c>
      <c r="M35" s="80">
        <f>J35*P35</f>
        <v>6384</v>
      </c>
      <c r="N35" s="82">
        <f>K35*P35</f>
        <v>5479.5999999999995</v>
      </c>
      <c r="O35" s="84">
        <f>L35*P35</f>
        <v>4628.3999999999996</v>
      </c>
      <c r="P35" s="54">
        <v>1900</v>
      </c>
      <c r="Q35" s="31"/>
      <c r="R35" s="33"/>
      <c r="S35" s="34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</row>
    <row r="36" spans="1:90" ht="18">
      <c r="A36" s="230" t="s">
        <v>53</v>
      </c>
      <c r="B36" s="230"/>
      <c r="C36" s="230"/>
      <c r="D36" s="230"/>
      <c r="E36" s="230"/>
      <c r="F36" s="230"/>
      <c r="G36" s="230"/>
      <c r="H36" s="230"/>
      <c r="I36" s="230"/>
      <c r="J36" s="230"/>
      <c r="K36" s="230"/>
      <c r="L36" s="230"/>
      <c r="M36" s="230"/>
      <c r="N36" s="230"/>
      <c r="O36" s="230"/>
      <c r="P36" s="230"/>
      <c r="Q36" s="31"/>
      <c r="R36" s="33"/>
      <c r="S36" s="34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</row>
    <row r="37" spans="1:90" ht="15.75">
      <c r="A37" s="229" t="s">
        <v>38</v>
      </c>
      <c r="B37" s="229"/>
      <c r="C37" s="229"/>
      <c r="D37" s="229"/>
      <c r="E37" s="76">
        <v>10</v>
      </c>
      <c r="F37" s="64">
        <v>2800</v>
      </c>
      <c r="G37" s="97">
        <v>1200</v>
      </c>
      <c r="H37" s="98">
        <v>1030</v>
      </c>
      <c r="I37" s="99">
        <v>870</v>
      </c>
      <c r="J37" s="79">
        <v>3.36</v>
      </c>
      <c r="K37" s="81">
        <v>2.8839999999999999</v>
      </c>
      <c r="L37" s="83">
        <v>2.4359999999999999</v>
      </c>
      <c r="M37" s="89" t="s">
        <v>11</v>
      </c>
      <c r="N37" s="92" t="s">
        <v>11</v>
      </c>
      <c r="O37" s="85" t="s">
        <v>11</v>
      </c>
      <c r="P37" s="77" t="s">
        <v>19</v>
      </c>
      <c r="Q37" s="31"/>
      <c r="R37" s="31"/>
      <c r="S37" s="32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</row>
    <row r="38" spans="1:90" ht="15.75">
      <c r="A38" s="225" t="s">
        <v>39</v>
      </c>
      <c r="B38" s="225"/>
      <c r="C38" s="225"/>
      <c r="D38" s="225"/>
      <c r="E38" s="53">
        <v>10</v>
      </c>
      <c r="F38" s="53">
        <v>2800</v>
      </c>
      <c r="G38" s="97">
        <v>1200</v>
      </c>
      <c r="H38" s="98">
        <v>1030</v>
      </c>
      <c r="I38" s="99">
        <v>870</v>
      </c>
      <c r="J38" s="79">
        <v>3.36</v>
      </c>
      <c r="K38" s="81">
        <v>2.8839999999999999</v>
      </c>
      <c r="L38" s="83">
        <v>2.4359999999999999</v>
      </c>
      <c r="M38" s="90" t="s">
        <v>11</v>
      </c>
      <c r="N38" s="117">
        <v>8500</v>
      </c>
      <c r="O38" s="86" t="s">
        <v>11</v>
      </c>
      <c r="P38" s="144">
        <v>2950</v>
      </c>
      <c r="Q38" s="31"/>
      <c r="R38" s="31"/>
      <c r="S38" s="32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</row>
    <row r="39" spans="1:90" ht="15.75">
      <c r="A39" s="223" t="s">
        <v>38</v>
      </c>
      <c r="B39" s="223"/>
      <c r="C39" s="223"/>
      <c r="D39" s="223"/>
      <c r="E39" s="45">
        <v>16</v>
      </c>
      <c r="F39" s="29">
        <v>2800</v>
      </c>
      <c r="G39" s="97">
        <v>1200</v>
      </c>
      <c r="H39" s="98">
        <v>1030</v>
      </c>
      <c r="I39" s="99">
        <v>870</v>
      </c>
      <c r="J39" s="79">
        <v>3.36</v>
      </c>
      <c r="K39" s="81">
        <v>2.8839999999999999</v>
      </c>
      <c r="L39" s="83">
        <v>2.4359999999999999</v>
      </c>
      <c r="M39" s="89" t="s">
        <v>11</v>
      </c>
      <c r="N39" s="93" t="s">
        <v>11</v>
      </c>
      <c r="O39" s="87" t="s">
        <v>11</v>
      </c>
      <c r="P39" s="77" t="s">
        <v>19</v>
      </c>
      <c r="Q39" s="31"/>
      <c r="R39" s="31"/>
      <c r="S39" s="32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</row>
    <row r="40" spans="1:90" ht="15.75">
      <c r="A40" s="225" t="s">
        <v>39</v>
      </c>
      <c r="B40" s="225"/>
      <c r="C40" s="225"/>
      <c r="D40" s="225"/>
      <c r="E40" s="53">
        <v>16</v>
      </c>
      <c r="F40" s="53">
        <v>2800</v>
      </c>
      <c r="G40" s="97">
        <v>1200</v>
      </c>
      <c r="H40" s="98">
        <v>1030</v>
      </c>
      <c r="I40" s="99">
        <v>870</v>
      </c>
      <c r="J40" s="79">
        <v>3.36</v>
      </c>
      <c r="K40" s="81">
        <v>2.8839999999999999</v>
      </c>
      <c r="L40" s="83">
        <v>2.4359999999999999</v>
      </c>
      <c r="M40" s="91" t="s">
        <v>11</v>
      </c>
      <c r="N40" s="117">
        <v>9000</v>
      </c>
      <c r="O40" s="88" t="s">
        <v>11</v>
      </c>
      <c r="P40" s="144">
        <v>3120</v>
      </c>
      <c r="Q40" s="31"/>
      <c r="R40" s="31"/>
      <c r="S40" s="32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</row>
    <row r="41" spans="1:90" ht="15.75">
      <c r="A41" s="223" t="s">
        <v>38</v>
      </c>
      <c r="B41" s="223"/>
      <c r="C41" s="223"/>
      <c r="D41" s="223"/>
      <c r="E41" s="45">
        <v>22</v>
      </c>
      <c r="F41" s="29">
        <v>2800</v>
      </c>
      <c r="G41" s="97">
        <v>1200</v>
      </c>
      <c r="H41" s="98">
        <v>1030</v>
      </c>
      <c r="I41" s="99">
        <v>870</v>
      </c>
      <c r="J41" s="79">
        <v>3.36</v>
      </c>
      <c r="K41" s="81">
        <v>2.8839999999999999</v>
      </c>
      <c r="L41" s="83">
        <v>2.4359999999999999</v>
      </c>
      <c r="M41" s="89" t="s">
        <v>11</v>
      </c>
      <c r="N41" s="93" t="s">
        <v>11</v>
      </c>
      <c r="O41" s="87" t="s">
        <v>11</v>
      </c>
      <c r="P41" s="77" t="s">
        <v>19</v>
      </c>
      <c r="Q41" s="31"/>
      <c r="R41" s="31"/>
      <c r="S41" s="32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</row>
    <row r="42" spans="1:90" ht="15.75">
      <c r="A42" s="227" t="s">
        <v>39</v>
      </c>
      <c r="B42" s="227"/>
      <c r="C42" s="227"/>
      <c r="D42" s="228"/>
      <c r="E42" s="53">
        <v>22</v>
      </c>
      <c r="F42" s="53">
        <v>2800</v>
      </c>
      <c r="G42" s="97">
        <v>1200</v>
      </c>
      <c r="H42" s="98">
        <v>1030</v>
      </c>
      <c r="I42" s="100">
        <v>870</v>
      </c>
      <c r="J42" s="79">
        <v>3.36</v>
      </c>
      <c r="K42" s="81">
        <v>2.8839999999999999</v>
      </c>
      <c r="L42" s="83">
        <v>2.4359999999999999</v>
      </c>
      <c r="M42" s="90" t="s">
        <v>11</v>
      </c>
      <c r="N42" s="117">
        <v>9500</v>
      </c>
      <c r="O42" s="86" t="s">
        <v>11</v>
      </c>
      <c r="P42" s="144">
        <v>3295</v>
      </c>
      <c r="Q42" s="31"/>
      <c r="R42" s="31"/>
      <c r="S42" s="32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</row>
    <row r="43" spans="1:90" ht="12.75" customHeight="1">
      <c r="A43" s="234" t="s">
        <v>172</v>
      </c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</row>
  </sheetData>
  <sheetProtection selectLockedCells="1" selectUnlockedCells="1"/>
  <mergeCells count="45">
    <mergeCell ref="A43:P43"/>
    <mergeCell ref="A6:P6"/>
    <mergeCell ref="A7:D8"/>
    <mergeCell ref="E7:E8"/>
    <mergeCell ref="F7:I7"/>
    <mergeCell ref="J7:L8"/>
    <mergeCell ref="G8:I8"/>
    <mergeCell ref="P7:P8"/>
    <mergeCell ref="A10:D10"/>
    <mergeCell ref="A9:P9"/>
    <mergeCell ref="A21:D21"/>
    <mergeCell ref="A22:D22"/>
    <mergeCell ref="A20:P20"/>
    <mergeCell ref="A11:D11"/>
    <mergeCell ref="M7:O7"/>
    <mergeCell ref="A14:D14"/>
    <mergeCell ref="A12:D12"/>
    <mergeCell ref="A13:D13"/>
    <mergeCell ref="A15:D15"/>
    <mergeCell ref="A34:D34"/>
    <mergeCell ref="A36:P36"/>
    <mergeCell ref="A35:D35"/>
    <mergeCell ref="A27:D27"/>
    <mergeCell ref="A28:D28"/>
    <mergeCell ref="A29:D29"/>
    <mergeCell ref="A32:D32"/>
    <mergeCell ref="A33:D33"/>
    <mergeCell ref="A30:D30"/>
    <mergeCell ref="A31:P31"/>
    <mergeCell ref="A42:D42"/>
    <mergeCell ref="A39:D39"/>
    <mergeCell ref="A40:D40"/>
    <mergeCell ref="A41:D41"/>
    <mergeCell ref="A37:D37"/>
    <mergeCell ref="A38:D38"/>
    <mergeCell ref="A1:P5"/>
    <mergeCell ref="Q1:V2"/>
    <mergeCell ref="A23:D23"/>
    <mergeCell ref="A24:D24"/>
    <mergeCell ref="A25:D25"/>
    <mergeCell ref="A26:D26"/>
    <mergeCell ref="A16:D16"/>
    <mergeCell ref="A17:D17"/>
    <mergeCell ref="A18:D18"/>
    <mergeCell ref="A19:D19"/>
  </mergeCells>
  <pageMargins left="0.59027777777777779" right="0.39374999999999999" top="0.39374999999999999" bottom="0.19652777777777777" header="0.51180555555555551" footer="0.51180555555555551"/>
  <pageSetup paperSize="9" scale="82" firstPageNumber="0" orientation="landscape" verticalDpi="300" r:id="rId1"/>
  <headerFooter alignWithMargins="0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5" tint="-0.499984740745262"/>
  </sheetPr>
  <dimension ref="A1:F21"/>
  <sheetViews>
    <sheetView topLeftCell="A6" zoomScale="120" zoomScaleNormal="120" workbookViewId="0">
      <selection activeCell="C11" sqref="C11"/>
    </sheetView>
  </sheetViews>
  <sheetFormatPr defaultRowHeight="12.75" customHeight="1"/>
  <cols>
    <col min="1" max="1" width="45.85546875" bestFit="1" customWidth="1"/>
    <col min="2" max="2" width="14.42578125" style="1" customWidth="1"/>
    <col min="3" max="3" width="13.7109375" style="2" customWidth="1"/>
    <col min="4" max="4" width="56.28515625" bestFit="1" customWidth="1"/>
    <col min="5" max="5" width="16.5703125" customWidth="1"/>
    <col min="6" max="6" width="0" hidden="1" customWidth="1"/>
    <col min="7" max="7" width="18.7109375" customWidth="1"/>
    <col min="9" max="9" width="3.42578125" customWidth="1"/>
  </cols>
  <sheetData>
    <row r="1" spans="1:6" ht="21.75" customHeight="1">
      <c r="A1" s="247"/>
      <c r="B1" s="247"/>
      <c r="C1" s="247"/>
      <c r="D1" s="170"/>
      <c r="E1" s="170"/>
    </row>
    <row r="2" spans="1:6" ht="14.85" customHeight="1">
      <c r="A2" s="247"/>
      <c r="B2" s="247"/>
      <c r="C2" s="247"/>
      <c r="D2" s="174"/>
      <c r="E2" s="174"/>
    </row>
    <row r="3" spans="1:6" ht="9.75" customHeight="1">
      <c r="A3" s="247"/>
      <c r="B3" s="247"/>
      <c r="C3" s="247"/>
      <c r="D3" s="175"/>
      <c r="E3" s="175"/>
    </row>
    <row r="4" spans="1:6" ht="30" hidden="1">
      <c r="A4" s="3"/>
      <c r="B4" s="4"/>
      <c r="C4" s="5"/>
      <c r="D4" s="7"/>
      <c r="E4" s="8"/>
      <c r="F4" s="8"/>
    </row>
    <row r="5" spans="1:6" ht="3.75" hidden="1" customHeight="1">
      <c r="A5" s="9"/>
      <c r="B5" s="10"/>
      <c r="C5" s="11"/>
      <c r="D5" s="7"/>
      <c r="E5" s="12"/>
    </row>
    <row r="6" spans="1:6" ht="22.5">
      <c r="A6" s="251" t="s">
        <v>0</v>
      </c>
      <c r="B6" s="251"/>
      <c r="C6" s="251"/>
      <c r="D6" s="13" t="s">
        <v>87</v>
      </c>
      <c r="E6" s="13"/>
    </row>
    <row r="7" spans="1:6" ht="31.5">
      <c r="A7" s="102" t="s">
        <v>1</v>
      </c>
      <c r="B7" s="67" t="s">
        <v>2</v>
      </c>
      <c r="C7" s="118" t="s">
        <v>3</v>
      </c>
      <c r="D7" s="7" t="s">
        <v>172</v>
      </c>
      <c r="E7" s="12"/>
    </row>
    <row r="8" spans="1:6" ht="15.75">
      <c r="A8" s="252" t="s">
        <v>50</v>
      </c>
      <c r="B8" s="253"/>
      <c r="C8" s="253"/>
      <c r="D8" s="7"/>
      <c r="E8" s="12"/>
    </row>
    <row r="9" spans="1:6" ht="15.75">
      <c r="A9" s="14" t="s">
        <v>5</v>
      </c>
      <c r="B9" s="15" t="s">
        <v>4</v>
      </c>
      <c r="C9" s="122">
        <v>490</v>
      </c>
      <c r="D9" s="7"/>
      <c r="E9" s="12"/>
    </row>
    <row r="10" spans="1:6" ht="15.75">
      <c r="A10" s="249" t="s">
        <v>51</v>
      </c>
      <c r="B10" s="250"/>
      <c r="C10" s="250"/>
      <c r="D10" s="7"/>
      <c r="E10" s="12"/>
    </row>
    <row r="11" spans="1:6" ht="15.75">
      <c r="A11" s="50" t="s">
        <v>113</v>
      </c>
      <c r="B11" s="51" t="s">
        <v>4</v>
      </c>
      <c r="C11" s="121" t="s">
        <v>203</v>
      </c>
      <c r="D11" s="7"/>
      <c r="E11" s="12"/>
    </row>
    <row r="12" spans="1:6" ht="15.75">
      <c r="A12" s="14" t="s">
        <v>6</v>
      </c>
      <c r="B12" s="15" t="s">
        <v>4</v>
      </c>
      <c r="C12" s="122">
        <v>1190</v>
      </c>
      <c r="D12" s="7"/>
      <c r="E12" s="12"/>
    </row>
    <row r="13" spans="1:6" ht="15.75">
      <c r="A13" s="249" t="s">
        <v>52</v>
      </c>
      <c r="B13" s="250"/>
      <c r="C13" s="250"/>
      <c r="D13" s="7"/>
      <c r="E13" s="12"/>
    </row>
    <row r="14" spans="1:6" ht="15.75">
      <c r="A14" s="14" t="s">
        <v>112</v>
      </c>
      <c r="B14" s="15" t="s">
        <v>4</v>
      </c>
      <c r="C14" s="122">
        <v>390</v>
      </c>
      <c r="D14" s="7"/>
      <c r="E14" s="12"/>
    </row>
    <row r="15" spans="1:6" ht="15.75">
      <c r="A15" s="14" t="s">
        <v>7</v>
      </c>
      <c r="B15" s="15" t="s">
        <v>4</v>
      </c>
      <c r="C15" s="122" t="s">
        <v>171</v>
      </c>
      <c r="D15" s="7"/>
      <c r="E15" s="12"/>
    </row>
    <row r="16" spans="1:6" ht="15.75">
      <c r="A16" s="50" t="s">
        <v>8</v>
      </c>
      <c r="B16" s="51" t="s">
        <v>4</v>
      </c>
      <c r="C16" s="121">
        <v>850</v>
      </c>
      <c r="D16" s="7"/>
      <c r="E16" s="12"/>
    </row>
    <row r="17" spans="1:5" ht="15.75">
      <c r="A17" s="14" t="s">
        <v>111</v>
      </c>
      <c r="B17" s="15" t="s">
        <v>4</v>
      </c>
      <c r="C17" s="122">
        <v>800</v>
      </c>
      <c r="D17" s="7"/>
      <c r="E17" s="12"/>
    </row>
    <row r="18" spans="1:5" ht="15.75">
      <c r="A18" s="50" t="s">
        <v>9</v>
      </c>
      <c r="B18" s="51" t="s">
        <v>4</v>
      </c>
      <c r="C18" s="121">
        <v>950</v>
      </c>
      <c r="D18" s="7"/>
      <c r="E18" s="12"/>
    </row>
    <row r="19" spans="1:5" ht="15.75">
      <c r="A19" s="249" t="s">
        <v>53</v>
      </c>
      <c r="B19" s="249"/>
      <c r="C19" s="249"/>
      <c r="D19" s="7"/>
      <c r="E19" s="12"/>
    </row>
    <row r="20" spans="1:5" ht="15.75">
      <c r="A20" s="50" t="s">
        <v>10</v>
      </c>
      <c r="B20" s="51" t="s">
        <v>4</v>
      </c>
      <c r="C20" s="121" t="s">
        <v>11</v>
      </c>
      <c r="D20" s="7"/>
      <c r="E20" s="12"/>
    </row>
    <row r="21" spans="1:5" ht="12.75" customHeight="1">
      <c r="A21" s="248" t="s">
        <v>172</v>
      </c>
      <c r="B21" s="248"/>
      <c r="C21" s="248"/>
    </row>
  </sheetData>
  <sheetProtection selectLockedCells="1" selectUnlockedCells="1"/>
  <mergeCells count="7">
    <mergeCell ref="A1:C3"/>
    <mergeCell ref="A21:C21"/>
    <mergeCell ref="A13:C13"/>
    <mergeCell ref="A19:C19"/>
    <mergeCell ref="A6:C6"/>
    <mergeCell ref="A8:C8"/>
    <mergeCell ref="A10:C10"/>
  </mergeCells>
  <printOptions horizontalCentered="1"/>
  <pageMargins left="0.2361111111111111" right="0.2361111111111111" top="0.35416666666666669" bottom="0.74791666666666667" header="0.51180555555555551" footer="0.51180555555555551"/>
  <pageSetup paperSize="9" scale="84" firstPageNumber="0" orientation="portrait" verticalDpi="300" r:id="rId1"/>
  <headerFooter alignWithMargins="0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9" tint="-0.249977111117893"/>
  </sheetPr>
  <dimension ref="A1:N20"/>
  <sheetViews>
    <sheetView zoomScale="120" zoomScaleNormal="120" workbookViewId="0">
      <selection activeCell="D11" sqref="D11"/>
    </sheetView>
  </sheetViews>
  <sheetFormatPr defaultRowHeight="14.85" customHeight="1"/>
  <cols>
    <col min="1" max="1" width="50.140625" style="46" customWidth="1"/>
    <col min="2" max="2" width="12" style="47" customWidth="1"/>
    <col min="3" max="3" width="10.42578125" style="46" hidden="1" customWidth="1"/>
    <col min="4" max="7" width="8.7109375" style="46" customWidth="1"/>
    <col min="8" max="8" width="6.42578125" style="46" bestFit="1" customWidth="1"/>
    <col min="9" max="13" width="9.140625" style="46"/>
    <col min="14" max="14" width="11.28515625" style="46" customWidth="1"/>
    <col min="15" max="16384" width="9.140625" style="46"/>
  </cols>
  <sheetData>
    <row r="1" spans="1:14" ht="31.7" customHeight="1">
      <c r="A1" s="247"/>
      <c r="B1" s="247"/>
      <c r="C1" s="247"/>
      <c r="D1" s="247"/>
      <c r="E1" s="247"/>
      <c r="F1" s="247"/>
      <c r="G1" s="247"/>
      <c r="H1" s="257" t="s">
        <v>87</v>
      </c>
      <c r="I1" s="257"/>
      <c r="J1" s="257"/>
      <c r="K1" s="257"/>
      <c r="L1" s="257"/>
      <c r="M1" s="257"/>
      <c r="N1" s="257"/>
    </row>
    <row r="2" spans="1:14" ht="12.75" customHeight="1">
      <c r="A2" s="247"/>
      <c r="B2" s="247"/>
      <c r="C2" s="247"/>
      <c r="D2" s="247"/>
      <c r="E2" s="247"/>
      <c r="F2" s="247"/>
      <c r="G2" s="247"/>
      <c r="H2" s="258" t="s">
        <v>172</v>
      </c>
      <c r="I2" s="258"/>
      <c r="J2" s="258"/>
      <c r="K2" s="258"/>
      <c r="L2" s="258"/>
      <c r="M2" s="258"/>
      <c r="N2" s="258"/>
    </row>
    <row r="3" spans="1:14" ht="12.75" customHeight="1">
      <c r="A3" s="247"/>
      <c r="B3" s="247"/>
      <c r="C3" s="247"/>
      <c r="D3" s="247"/>
      <c r="E3" s="247"/>
      <c r="F3" s="247"/>
      <c r="G3" s="247"/>
      <c r="H3" s="3"/>
    </row>
    <row r="4" spans="1:14" ht="4.5" customHeight="1">
      <c r="A4" s="247"/>
      <c r="B4" s="247"/>
      <c r="C4" s="247"/>
      <c r="D4" s="247"/>
      <c r="E4" s="247"/>
      <c r="F4" s="247"/>
      <c r="G4" s="247"/>
      <c r="H4" s="3"/>
    </row>
    <row r="5" spans="1:14" ht="22.5" hidden="1" customHeight="1">
      <c r="A5" s="25"/>
      <c r="B5" s="26"/>
      <c r="C5" s="1"/>
      <c r="D5" s="26"/>
      <c r="E5" s="48"/>
    </row>
    <row r="6" spans="1:14" ht="19.7" customHeight="1">
      <c r="A6" s="254" t="s">
        <v>40</v>
      </c>
      <c r="B6" s="254"/>
      <c r="C6" s="254"/>
      <c r="D6" s="254"/>
      <c r="E6" s="254"/>
      <c r="F6" s="254"/>
      <c r="G6" s="254"/>
    </row>
    <row r="7" spans="1:14" ht="17.25" hidden="1" customHeight="1">
      <c r="A7" s="264" t="s">
        <v>41</v>
      </c>
      <c r="B7" s="264"/>
      <c r="C7" s="264"/>
      <c r="D7" s="264"/>
      <c r="E7" s="149"/>
      <c r="F7" s="149"/>
      <c r="G7" s="149"/>
    </row>
    <row r="8" spans="1:14" s="49" customFormat="1" ht="17.100000000000001" customHeight="1">
      <c r="A8" s="266" t="s">
        <v>42</v>
      </c>
      <c r="B8" s="266"/>
      <c r="C8" s="266"/>
      <c r="D8" s="266"/>
      <c r="E8" s="266"/>
      <c r="F8" s="266"/>
      <c r="G8" s="266"/>
      <c r="H8" s="59"/>
    </row>
    <row r="9" spans="1:14" s="49" customFormat="1" ht="17.100000000000001" customHeight="1">
      <c r="A9" s="265" t="s">
        <v>43</v>
      </c>
      <c r="B9" s="265"/>
      <c r="C9" s="265"/>
      <c r="D9" s="188" t="s">
        <v>69</v>
      </c>
      <c r="E9" s="255"/>
      <c r="F9" s="255"/>
      <c r="G9" s="256"/>
      <c r="H9" s="58"/>
    </row>
    <row r="10" spans="1:14" s="49" customFormat="1" ht="17.25" customHeight="1">
      <c r="A10" s="265"/>
      <c r="B10" s="265"/>
      <c r="C10" s="265"/>
      <c r="D10" s="62" t="s">
        <v>114</v>
      </c>
      <c r="E10" s="62" t="s">
        <v>115</v>
      </c>
      <c r="F10" s="62" t="s">
        <v>116</v>
      </c>
      <c r="G10" s="62" t="s">
        <v>117</v>
      </c>
      <c r="H10" s="60"/>
    </row>
    <row r="11" spans="1:14" s="49" customFormat="1" ht="17.25" customHeight="1">
      <c r="A11" s="260" t="s">
        <v>58</v>
      </c>
      <c r="B11" s="260"/>
      <c r="C11" s="260"/>
      <c r="D11" s="145">
        <v>28</v>
      </c>
      <c r="E11" s="145">
        <v>35</v>
      </c>
      <c r="F11" s="145">
        <v>63</v>
      </c>
      <c r="G11" s="145">
        <v>89</v>
      </c>
      <c r="H11" s="61"/>
    </row>
    <row r="12" spans="1:14" s="49" customFormat="1" ht="17.25" customHeight="1">
      <c r="A12" s="261" t="s">
        <v>145</v>
      </c>
      <c r="B12" s="261"/>
      <c r="C12" s="261"/>
      <c r="D12" s="146">
        <v>28</v>
      </c>
      <c r="E12" s="146">
        <v>35</v>
      </c>
      <c r="F12" s="146">
        <v>63</v>
      </c>
      <c r="G12" s="146">
        <v>89</v>
      </c>
      <c r="H12" s="61"/>
    </row>
    <row r="13" spans="1:14" s="49" customFormat="1" ht="17.25" customHeight="1">
      <c r="A13" s="262" t="s">
        <v>59</v>
      </c>
      <c r="B13" s="262"/>
      <c r="C13" s="262"/>
      <c r="D13" s="147">
        <v>28</v>
      </c>
      <c r="E13" s="147">
        <v>35</v>
      </c>
      <c r="F13" s="147">
        <v>63</v>
      </c>
      <c r="G13" s="147">
        <v>89</v>
      </c>
      <c r="H13" s="61"/>
    </row>
    <row r="14" spans="1:14" s="49" customFormat="1" ht="17.25" customHeight="1">
      <c r="A14" s="263" t="s">
        <v>60</v>
      </c>
      <c r="B14" s="263"/>
      <c r="C14" s="263"/>
      <c r="D14" s="148">
        <v>39</v>
      </c>
      <c r="E14" s="148">
        <v>49</v>
      </c>
      <c r="F14" s="148">
        <v>89</v>
      </c>
      <c r="G14" s="148">
        <v>119</v>
      </c>
      <c r="H14" s="61"/>
    </row>
    <row r="15" spans="1:14" ht="14.85" customHeight="1">
      <c r="A15" s="65" t="s">
        <v>95</v>
      </c>
    </row>
    <row r="16" spans="1:14" ht="14.85" customHeight="1">
      <c r="A16" s="65" t="s">
        <v>92</v>
      </c>
    </row>
    <row r="17" spans="1:7" ht="14.85" customHeight="1">
      <c r="A17" s="65" t="s">
        <v>93</v>
      </c>
      <c r="B17" s="56"/>
      <c r="C17" s="55"/>
    </row>
    <row r="18" spans="1:7" ht="14.85" customHeight="1">
      <c r="A18" s="65" t="s">
        <v>94</v>
      </c>
      <c r="B18" s="57"/>
      <c r="C18" s="57"/>
    </row>
    <row r="19" spans="1:7" ht="14.85" customHeight="1">
      <c r="A19" s="259" t="s">
        <v>172</v>
      </c>
      <c r="B19" s="259"/>
      <c r="C19" s="259"/>
      <c r="D19" s="259"/>
      <c r="E19" s="259"/>
      <c r="F19" s="259"/>
      <c r="G19" s="259"/>
    </row>
    <row r="20" spans="1:7" ht="14.85" customHeight="1">
      <c r="A20" s="55"/>
      <c r="B20" s="56"/>
      <c r="C20" s="55"/>
    </row>
  </sheetData>
  <sheetProtection selectLockedCells="1" selectUnlockedCells="1"/>
  <mergeCells count="13">
    <mergeCell ref="A7:D7"/>
    <mergeCell ref="A9:C10"/>
    <mergeCell ref="A8:G8"/>
    <mergeCell ref="A6:G6"/>
    <mergeCell ref="D9:G9"/>
    <mergeCell ref="A1:G4"/>
    <mergeCell ref="H1:N1"/>
    <mergeCell ref="H2:N2"/>
    <mergeCell ref="A19:G19"/>
    <mergeCell ref="A11:C11"/>
    <mergeCell ref="A12:C12"/>
    <mergeCell ref="A13:C13"/>
    <mergeCell ref="A14:C14"/>
  </mergeCells>
  <pageMargins left="0.25" right="0.25" top="0.75" bottom="0.75" header="0.51180555555555551" footer="0.51180555555555551"/>
  <pageSetup paperSize="9" scale="98" firstPageNumber="0" orientation="portrait" verticalDpi="300" r:id="rId1"/>
  <headerFooter alignWithMargins="0"/>
  <rowBreaks count="1" manualBreakCount="1">
    <brk id="14" max="16383" man="1"/>
  </rowBreaks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4" tint="0.39997558519241921"/>
  </sheetPr>
  <dimension ref="A1:G35"/>
  <sheetViews>
    <sheetView zoomScale="115" zoomScaleNormal="115" workbookViewId="0">
      <selection activeCell="B16" sqref="B16"/>
    </sheetView>
  </sheetViews>
  <sheetFormatPr defaultRowHeight="14.85" customHeight="1"/>
  <cols>
    <col min="1" max="1" width="54" style="1" customWidth="1"/>
    <col min="2" max="2" width="17.42578125" style="16" customWidth="1"/>
    <col min="3" max="3" width="69.140625" style="17" bestFit="1" customWidth="1"/>
    <col min="4" max="4" width="19.7109375" style="1" customWidth="1"/>
    <col min="5" max="16384" width="9.140625" style="17"/>
  </cols>
  <sheetData>
    <row r="1" spans="1:7" ht="20.25" customHeight="1">
      <c r="A1" s="267"/>
      <c r="B1" s="267"/>
      <c r="C1" s="178" t="s">
        <v>87</v>
      </c>
    </row>
    <row r="2" spans="1:7" s="19" customFormat="1" ht="14.25" customHeight="1">
      <c r="A2" s="267"/>
      <c r="B2" s="267"/>
      <c r="C2" s="17" t="s">
        <v>172</v>
      </c>
      <c r="D2" s="18"/>
      <c r="E2" s="18"/>
    </row>
    <row r="3" spans="1:7" s="19" customFormat="1" ht="12.75" customHeight="1">
      <c r="A3" s="267"/>
      <c r="B3" s="267"/>
      <c r="C3" s="176"/>
      <c r="D3" s="6"/>
      <c r="E3" s="6"/>
      <c r="F3" s="20"/>
      <c r="G3" s="20"/>
    </row>
    <row r="4" spans="1:7" s="19" customFormat="1" ht="1.5" customHeight="1">
      <c r="A4" s="267"/>
      <c r="B4" s="267"/>
      <c r="C4" s="177"/>
      <c r="D4" s="21"/>
      <c r="E4" s="20"/>
    </row>
    <row r="5" spans="1:7" s="19" customFormat="1" ht="12.75" hidden="1" customHeight="1">
      <c r="A5" s="267"/>
      <c r="B5" s="267"/>
      <c r="C5" s="8"/>
      <c r="D5" s="8"/>
      <c r="E5" s="22"/>
    </row>
    <row r="6" spans="1:7" ht="2.25" customHeight="1">
      <c r="A6" s="268"/>
      <c r="B6" s="268"/>
      <c r="C6" s="8"/>
    </row>
    <row r="7" spans="1:7" ht="20.100000000000001" customHeight="1">
      <c r="A7" s="271" t="s">
        <v>62</v>
      </c>
      <c r="B7" s="271"/>
    </row>
    <row r="8" spans="1:7" ht="18.75">
      <c r="A8" s="63" t="s">
        <v>1</v>
      </c>
      <c r="B8" s="136" t="s">
        <v>61</v>
      </c>
    </row>
    <row r="9" spans="1:7" ht="18.75">
      <c r="A9" s="274" t="s">
        <v>161</v>
      </c>
      <c r="B9" s="275"/>
    </row>
    <row r="10" spans="1:7" ht="15.75">
      <c r="A10" s="139" t="s">
        <v>153</v>
      </c>
      <c r="B10" s="153">
        <v>330</v>
      </c>
    </row>
    <row r="11" spans="1:7" ht="15.75">
      <c r="A11" s="137" t="s">
        <v>154</v>
      </c>
      <c r="B11" s="132">
        <v>330</v>
      </c>
    </row>
    <row r="12" spans="1:7" ht="15.75">
      <c r="A12" s="139" t="s">
        <v>155</v>
      </c>
      <c r="B12" s="153">
        <v>250</v>
      </c>
    </row>
    <row r="13" spans="1:7" ht="15.75">
      <c r="A13" s="137" t="s">
        <v>147</v>
      </c>
      <c r="B13" s="132">
        <v>1350</v>
      </c>
    </row>
    <row r="14" spans="1:7" ht="15.75">
      <c r="A14" s="139" t="s">
        <v>156</v>
      </c>
      <c r="B14" s="153">
        <v>1350</v>
      </c>
    </row>
    <row r="15" spans="1:7" ht="15.75">
      <c r="A15" s="137" t="s">
        <v>157</v>
      </c>
      <c r="B15" s="132">
        <v>1100</v>
      </c>
    </row>
    <row r="16" spans="1:7" ht="15.75">
      <c r="A16" s="139" t="s">
        <v>158</v>
      </c>
      <c r="B16" s="153">
        <v>1850</v>
      </c>
    </row>
    <row r="17" spans="1:2" ht="18.75">
      <c r="A17" s="269" t="s">
        <v>63</v>
      </c>
      <c r="B17" s="269"/>
    </row>
    <row r="18" spans="1:2" ht="15.75">
      <c r="A18" s="139" t="s">
        <v>148</v>
      </c>
      <c r="B18" s="153">
        <v>530</v>
      </c>
    </row>
    <row r="19" spans="1:2" ht="15.75">
      <c r="A19" s="137" t="s">
        <v>149</v>
      </c>
      <c r="B19" s="132">
        <v>530</v>
      </c>
    </row>
    <row r="20" spans="1:2" s="23" customFormat="1" ht="17.25" customHeight="1">
      <c r="A20" s="139" t="s">
        <v>44</v>
      </c>
      <c r="B20" s="153">
        <v>450</v>
      </c>
    </row>
    <row r="21" spans="1:2" s="23" customFormat="1" ht="17.25" customHeight="1">
      <c r="A21" s="137" t="s">
        <v>45</v>
      </c>
      <c r="B21" s="132">
        <v>1100</v>
      </c>
    </row>
    <row r="22" spans="1:2" s="23" customFormat="1" ht="17.25" customHeight="1">
      <c r="A22" s="139" t="s">
        <v>46</v>
      </c>
      <c r="B22" s="153">
        <v>1350</v>
      </c>
    </row>
    <row r="23" spans="1:2" s="23" customFormat="1" ht="17.25" customHeight="1">
      <c r="A23" s="137" t="s">
        <v>47</v>
      </c>
      <c r="B23" s="132">
        <v>1900</v>
      </c>
    </row>
    <row r="24" spans="1:2" s="23" customFormat="1" ht="17.25" customHeight="1">
      <c r="A24" s="139" t="s">
        <v>48</v>
      </c>
      <c r="B24" s="153">
        <v>2100</v>
      </c>
    </row>
    <row r="25" spans="1:2" s="23" customFormat="1" ht="18.75" customHeight="1">
      <c r="A25" s="272" t="s">
        <v>64</v>
      </c>
      <c r="B25" s="273"/>
    </row>
    <row r="26" spans="1:2" s="23" customFormat="1" ht="17.25" customHeight="1">
      <c r="A26" s="139" t="s">
        <v>150</v>
      </c>
      <c r="B26" s="153">
        <v>570</v>
      </c>
    </row>
    <row r="27" spans="1:2" s="23" customFormat="1" ht="17.25" customHeight="1">
      <c r="A27" s="137" t="s">
        <v>49</v>
      </c>
      <c r="B27" s="132">
        <v>1350</v>
      </c>
    </row>
    <row r="28" spans="1:2" s="23" customFormat="1" ht="17.25" customHeight="1">
      <c r="A28" s="139" t="s">
        <v>151</v>
      </c>
      <c r="B28" s="153">
        <v>1900</v>
      </c>
    </row>
    <row r="29" spans="1:2" s="23" customFormat="1" ht="17.25" customHeight="1">
      <c r="A29" s="137" t="s">
        <v>152</v>
      </c>
      <c r="B29" s="132">
        <v>2100</v>
      </c>
    </row>
    <row r="30" spans="1:2" s="23" customFormat="1" ht="17.25" customHeight="1">
      <c r="A30" s="139" t="s">
        <v>90</v>
      </c>
      <c r="B30" s="153">
        <v>4050</v>
      </c>
    </row>
    <row r="31" spans="1:2" s="23" customFormat="1" ht="17.25" customHeight="1">
      <c r="A31" s="137" t="s">
        <v>91</v>
      </c>
      <c r="B31" s="132">
        <v>5400</v>
      </c>
    </row>
    <row r="32" spans="1:2" ht="18.75" customHeight="1">
      <c r="A32" s="269" t="s">
        <v>65</v>
      </c>
      <c r="B32" s="270"/>
    </row>
    <row r="33" spans="1:2" ht="17.25" customHeight="1">
      <c r="A33" s="139" t="s">
        <v>146</v>
      </c>
      <c r="B33" s="138">
        <v>390</v>
      </c>
    </row>
    <row r="34" spans="1:2" ht="17.25" customHeight="1">
      <c r="A34" s="137" t="s">
        <v>147</v>
      </c>
      <c r="B34" s="154">
        <v>1490</v>
      </c>
    </row>
    <row r="35" spans="1:2" ht="13.5" customHeight="1">
      <c r="A35" s="248" t="s">
        <v>172</v>
      </c>
      <c r="B35" s="248"/>
    </row>
  </sheetData>
  <sheetProtection selectLockedCells="1" selectUnlockedCells="1"/>
  <mergeCells count="7">
    <mergeCell ref="A1:B6"/>
    <mergeCell ref="A35:B35"/>
    <mergeCell ref="A32:B32"/>
    <mergeCell ref="A7:B7"/>
    <mergeCell ref="A17:B17"/>
    <mergeCell ref="A25:B25"/>
    <mergeCell ref="A9:B9"/>
  </mergeCells>
  <phoneticPr fontId="26" type="noConversion"/>
  <printOptions horizontalCentered="1"/>
  <pageMargins left="0.43333333333333335" right="0.2361111111111111" top="0.15763888888888888" bottom="0.15763888888888888" header="0.51180555555555551" footer="0.51180555555555551"/>
  <pageSetup paperSize="9" scale="71" firstPageNumber="0" orientation="portrait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5986F"/>
  </sheetPr>
  <dimension ref="A1:H245"/>
  <sheetViews>
    <sheetView zoomScale="130" zoomScaleNormal="130" workbookViewId="0">
      <pane ySplit="7" topLeftCell="A8" activePane="bottomLeft" state="frozen"/>
      <selection pane="bottomLeft" activeCell="B10" sqref="B10:C10"/>
    </sheetView>
  </sheetViews>
  <sheetFormatPr defaultRowHeight="14.85" customHeight="1"/>
  <cols>
    <col min="1" max="1" width="55.85546875" style="1" bestFit="1" customWidth="1"/>
    <col min="2" max="2" width="17.42578125" style="16" customWidth="1"/>
    <col min="3" max="3" width="5.140625" style="16" customWidth="1"/>
    <col min="4" max="4" width="59.140625" style="17" customWidth="1"/>
    <col min="5" max="5" width="19.7109375" style="1" customWidth="1"/>
    <col min="6" max="16384" width="9.140625" style="17"/>
  </cols>
  <sheetData>
    <row r="1" spans="1:8" ht="14.85" customHeight="1">
      <c r="A1" s="234"/>
      <c r="B1" s="234"/>
      <c r="C1" s="234"/>
      <c r="D1" s="170" t="s">
        <v>87</v>
      </c>
    </row>
    <row r="2" spans="1:8" s="19" customFormat="1" ht="15" customHeight="1">
      <c r="A2" s="234"/>
      <c r="B2" s="234"/>
      <c r="C2" s="234"/>
      <c r="D2" s="180" t="s">
        <v>172</v>
      </c>
      <c r="E2" s="18"/>
      <c r="F2" s="18"/>
    </row>
    <row r="3" spans="1:8" s="19" customFormat="1" ht="12.75" customHeight="1">
      <c r="A3" s="234"/>
      <c r="B3" s="234"/>
      <c r="C3" s="234"/>
      <c r="D3" s="176"/>
      <c r="E3" s="6"/>
      <c r="F3" s="6"/>
      <c r="G3" s="20"/>
      <c r="H3" s="20"/>
    </row>
    <row r="4" spans="1:8" s="19" customFormat="1" ht="6" customHeight="1">
      <c r="A4" s="234"/>
      <c r="B4" s="234"/>
      <c r="C4" s="234"/>
      <c r="D4" s="179"/>
      <c r="E4" s="21"/>
      <c r="F4" s="20"/>
    </row>
    <row r="5" spans="1:8" s="19" customFormat="1" ht="12.75" hidden="1" customHeight="1">
      <c r="A5" s="3"/>
      <c r="B5" s="3"/>
      <c r="C5" s="3"/>
      <c r="D5" s="8"/>
      <c r="E5" s="8"/>
      <c r="F5" s="22"/>
    </row>
    <row r="6" spans="1:8" ht="18" hidden="1" customHeight="1">
      <c r="D6" s="8" t="s">
        <v>82</v>
      </c>
    </row>
    <row r="7" spans="1:8" ht="18">
      <c r="A7" s="278" t="s">
        <v>97</v>
      </c>
      <c r="B7" s="278"/>
      <c r="C7" s="278"/>
    </row>
    <row r="8" spans="1:8" ht="15.75">
      <c r="A8" s="142" t="s">
        <v>98</v>
      </c>
      <c r="B8" s="276" t="s">
        <v>11</v>
      </c>
      <c r="C8" s="277"/>
    </row>
    <row r="9" spans="1:8" s="23" customFormat="1" ht="15.75">
      <c r="A9" s="142" t="s">
        <v>99</v>
      </c>
      <c r="B9" s="276" t="s">
        <v>11</v>
      </c>
      <c r="C9" s="277"/>
    </row>
    <row r="10" spans="1:8" s="23" customFormat="1" ht="15.75">
      <c r="A10" s="142" t="s">
        <v>100</v>
      </c>
      <c r="B10" s="276" t="s">
        <v>11</v>
      </c>
      <c r="C10" s="277"/>
    </row>
    <row r="11" spans="1:8" s="23" customFormat="1" ht="15.75">
      <c r="A11" s="142" t="s">
        <v>101</v>
      </c>
      <c r="B11" s="276" t="s">
        <v>11</v>
      </c>
      <c r="C11" s="277"/>
    </row>
    <row r="12" spans="1:8" ht="17.45" customHeight="1">
      <c r="A12" s="248" t="s">
        <v>172</v>
      </c>
      <c r="B12" s="248"/>
      <c r="C12" s="248"/>
    </row>
    <row r="13" spans="1:8" ht="17.45" customHeight="1"/>
    <row r="14" spans="1:8" ht="17.45" customHeight="1"/>
    <row r="15" spans="1:8" ht="17.45" customHeight="1"/>
    <row r="16" spans="1:8" ht="17.45" customHeight="1"/>
    <row r="17" ht="17.45" customHeight="1"/>
    <row r="18" ht="17.45" customHeight="1"/>
    <row r="19" ht="17.45" customHeight="1"/>
    <row r="20" ht="17.45" customHeight="1"/>
    <row r="21" ht="17.45" customHeight="1"/>
    <row r="22" ht="17.45" customHeight="1"/>
    <row r="23" ht="17.45" customHeight="1"/>
    <row r="24" ht="17.45" customHeight="1"/>
    <row r="25" ht="17.45" customHeight="1"/>
    <row r="26" ht="17.45" customHeight="1"/>
    <row r="27" ht="17.45" customHeight="1"/>
    <row r="28" ht="17.45" customHeight="1"/>
    <row r="29" ht="17.45" customHeight="1"/>
    <row r="30" ht="17.45" customHeight="1"/>
    <row r="31" ht="17.45" customHeight="1"/>
    <row r="32" ht="17.45" customHeight="1"/>
    <row r="33" ht="17.45" customHeight="1"/>
    <row r="34" ht="17.45" customHeight="1"/>
    <row r="35" ht="17.45" customHeight="1"/>
    <row r="36" ht="17.45" customHeight="1"/>
    <row r="37" ht="17.45" customHeight="1"/>
    <row r="38" ht="17.45" customHeight="1"/>
    <row r="39" ht="17.45" customHeight="1"/>
    <row r="40" ht="17.45" customHeight="1"/>
    <row r="41" ht="17.45" customHeight="1"/>
    <row r="42" ht="17.45" customHeight="1"/>
    <row r="43" ht="17.45" customHeight="1"/>
    <row r="44" ht="17.45" customHeight="1"/>
    <row r="45" ht="17.45" customHeight="1"/>
    <row r="46" ht="17.45" customHeight="1"/>
    <row r="47" ht="17.45" customHeight="1"/>
    <row r="48" ht="17.45" customHeight="1"/>
    <row r="49" ht="17.45" customHeight="1"/>
    <row r="50" ht="17.45" customHeight="1"/>
    <row r="51" ht="17.45" customHeight="1"/>
    <row r="52" ht="17.45" customHeight="1"/>
    <row r="53" ht="17.45" customHeight="1"/>
    <row r="54" ht="17.45" customHeight="1"/>
    <row r="55" ht="17.45" customHeight="1"/>
    <row r="56" ht="17.45" customHeight="1"/>
    <row r="57" ht="17.45" customHeight="1"/>
    <row r="58" ht="17.45" customHeight="1"/>
    <row r="59" ht="17.45" customHeight="1"/>
    <row r="60" ht="17.45" customHeight="1"/>
    <row r="61" ht="17.45" customHeight="1"/>
    <row r="62" ht="17.45" customHeight="1"/>
    <row r="63" ht="17.45" customHeight="1"/>
    <row r="64" ht="17.45" customHeight="1"/>
    <row r="65" ht="17.45" customHeight="1"/>
    <row r="66" ht="17.45" customHeight="1"/>
    <row r="67" ht="17.45" customHeight="1"/>
    <row r="68" ht="17.45" customHeight="1"/>
    <row r="69" ht="17.45" customHeight="1"/>
    <row r="70" ht="17.45" customHeight="1"/>
    <row r="71" ht="17.45" customHeight="1"/>
    <row r="72" ht="17.45" customHeight="1"/>
    <row r="73" ht="17.45" customHeight="1"/>
    <row r="74" ht="17.45" customHeight="1"/>
    <row r="75" ht="17.45" customHeight="1"/>
    <row r="76" ht="17.45" customHeight="1"/>
    <row r="77" ht="17.45" customHeight="1"/>
    <row r="78" ht="17.45" customHeight="1"/>
    <row r="79" ht="17.45" customHeight="1"/>
    <row r="80" ht="17.45" customHeight="1"/>
    <row r="81" ht="17.45" customHeight="1"/>
    <row r="82" ht="17.45" customHeight="1"/>
    <row r="83" ht="17.45" customHeight="1"/>
    <row r="84" ht="17.45" customHeight="1"/>
    <row r="85" ht="17.45" customHeight="1"/>
    <row r="86" ht="17.45" customHeight="1"/>
    <row r="87" ht="17.45" customHeight="1"/>
    <row r="88" ht="17.45" customHeight="1"/>
    <row r="89" ht="17.45" customHeight="1"/>
    <row r="90" ht="17.45" customHeight="1"/>
    <row r="91" ht="17.45" customHeight="1"/>
    <row r="92" ht="17.45" customHeight="1"/>
    <row r="93" ht="17.45" customHeight="1"/>
    <row r="94" ht="17.45" customHeight="1"/>
    <row r="95" ht="17.45" customHeight="1"/>
    <row r="96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  <row r="108" ht="17.45" customHeight="1"/>
    <row r="109" ht="17.45" customHeight="1"/>
    <row r="110" ht="17.45" customHeight="1"/>
    <row r="111" ht="17.45" customHeight="1"/>
    <row r="112" ht="17.45" customHeight="1"/>
    <row r="113" ht="17.45" customHeight="1"/>
    <row r="114" ht="17.45" customHeight="1"/>
    <row r="115" ht="17.45" customHeight="1"/>
    <row r="116" ht="17.45" customHeight="1"/>
    <row r="117" ht="17.45" customHeight="1"/>
    <row r="118" ht="17.45" customHeight="1"/>
    <row r="119" ht="17.45" customHeight="1"/>
    <row r="120" ht="17.45" customHeight="1"/>
    <row r="121" ht="17.45" customHeight="1"/>
    <row r="122" ht="17.45" customHeight="1"/>
    <row r="123" ht="17.45" customHeight="1"/>
    <row r="124" ht="17.45" customHeight="1"/>
    <row r="125" ht="17.45" customHeight="1"/>
    <row r="126" ht="17.45" customHeight="1"/>
    <row r="127" ht="17.45" customHeight="1"/>
    <row r="128" ht="17.45" customHeight="1"/>
    <row r="129" ht="17.45" customHeight="1"/>
    <row r="130" ht="17.45" customHeight="1"/>
    <row r="131" ht="17.45" customHeight="1"/>
    <row r="132" ht="17.45" customHeight="1"/>
    <row r="133" ht="17.45" customHeight="1"/>
    <row r="134" ht="17.45" customHeight="1"/>
    <row r="135" ht="17.45" customHeight="1"/>
    <row r="136" ht="17.45" customHeight="1"/>
    <row r="137" ht="17.45" customHeight="1"/>
    <row r="138" ht="17.45" customHeight="1"/>
    <row r="139" ht="17.45" customHeight="1"/>
    <row r="140" ht="17.45" customHeight="1"/>
    <row r="141" ht="17.45" customHeight="1"/>
    <row r="142" ht="17.45" customHeight="1"/>
    <row r="143" ht="17.45" customHeight="1"/>
    <row r="144" ht="17.45" customHeight="1"/>
    <row r="145" ht="17.45" customHeight="1"/>
    <row r="146" ht="17.45" customHeight="1"/>
    <row r="147" ht="17.45" customHeight="1"/>
    <row r="148" ht="17.45" customHeight="1"/>
    <row r="149" ht="17.45" customHeight="1"/>
    <row r="150" ht="17.45" customHeight="1"/>
    <row r="151" ht="17.45" customHeight="1"/>
    <row r="152" ht="17.45" customHeight="1"/>
    <row r="153" ht="17.45" customHeight="1"/>
    <row r="154" ht="17.45" customHeight="1"/>
    <row r="155" ht="17.45" customHeight="1"/>
    <row r="156" ht="17.45" customHeight="1"/>
    <row r="157" ht="17.45" customHeight="1"/>
    <row r="158" ht="17.45" customHeight="1"/>
    <row r="159" ht="17.45" customHeight="1"/>
    <row r="160" ht="17.45" customHeight="1"/>
    <row r="161" ht="17.45" customHeight="1"/>
    <row r="162" ht="17.45" customHeight="1"/>
    <row r="163" ht="17.45" customHeight="1"/>
    <row r="164" ht="17.45" customHeight="1"/>
    <row r="165" ht="17.45" customHeight="1"/>
    <row r="166" ht="17.45" customHeight="1"/>
    <row r="167" ht="17.45" customHeight="1"/>
    <row r="168" ht="17.45" customHeight="1"/>
    <row r="169" ht="17.45" customHeight="1"/>
    <row r="170" ht="17.45" customHeight="1"/>
    <row r="171" ht="17.45" customHeight="1"/>
    <row r="172" ht="17.45" customHeight="1"/>
    <row r="173" ht="17.45" customHeight="1"/>
    <row r="174" ht="17.45" customHeight="1"/>
    <row r="175" ht="17.45" customHeight="1"/>
    <row r="176" ht="17.45" customHeight="1"/>
    <row r="177" ht="17.45" customHeight="1"/>
    <row r="178" ht="17.45" customHeight="1"/>
    <row r="179" ht="17.45" customHeight="1"/>
    <row r="180" ht="17.45" customHeight="1"/>
    <row r="181" ht="17.45" customHeight="1"/>
    <row r="182" ht="17.45" customHeight="1"/>
    <row r="183" ht="17.45" customHeight="1"/>
    <row r="184" ht="17.45" customHeight="1"/>
    <row r="185" ht="17.45" customHeight="1"/>
    <row r="186" ht="17.45" customHeight="1"/>
    <row r="187" ht="17.45" customHeight="1"/>
    <row r="188" ht="17.45" customHeight="1"/>
    <row r="189" ht="17.45" customHeight="1"/>
    <row r="190" ht="17.45" customHeight="1"/>
    <row r="191" ht="17.45" customHeight="1"/>
    <row r="192" ht="17.45" customHeight="1"/>
    <row r="193" ht="17.45" customHeight="1"/>
    <row r="194" ht="17.45" customHeight="1"/>
    <row r="195" ht="17.45" customHeight="1"/>
    <row r="196" ht="17.45" customHeight="1"/>
    <row r="197" ht="17.45" customHeight="1"/>
    <row r="198" ht="17.45" customHeight="1"/>
    <row r="199" ht="17.45" customHeight="1"/>
    <row r="200" ht="17.45" customHeight="1"/>
    <row r="201" ht="17.45" customHeight="1"/>
    <row r="202" ht="17.45" customHeight="1"/>
    <row r="203" ht="17.45" customHeight="1"/>
    <row r="204" ht="17.45" customHeight="1"/>
    <row r="205" ht="17.45" customHeight="1"/>
    <row r="206" ht="17.45" customHeight="1"/>
    <row r="207" ht="17.45" customHeight="1"/>
    <row r="208" ht="17.45" customHeight="1"/>
    <row r="209" ht="17.45" customHeight="1"/>
    <row r="210" ht="17.45" customHeight="1"/>
    <row r="211" ht="17.45" customHeight="1"/>
    <row r="212" ht="17.45" customHeight="1"/>
    <row r="213" ht="17.45" customHeight="1"/>
    <row r="214" ht="17.45" customHeight="1"/>
    <row r="215" ht="17.45" customHeight="1"/>
    <row r="216" ht="17.45" customHeight="1"/>
    <row r="217" ht="17.45" customHeight="1"/>
    <row r="218" ht="17.45" customHeight="1"/>
    <row r="219" ht="17.45" customHeight="1"/>
    <row r="220" ht="17.45" customHeight="1"/>
    <row r="221" ht="17.45" customHeight="1"/>
    <row r="222" ht="17.45" customHeight="1"/>
    <row r="223" ht="17.45" customHeight="1"/>
    <row r="224" ht="17.45" customHeight="1"/>
    <row r="225" ht="17.45" customHeight="1"/>
    <row r="226" ht="17.45" customHeight="1"/>
    <row r="227" ht="17.45" customHeight="1"/>
    <row r="228" ht="17.45" customHeight="1"/>
    <row r="229" ht="17.45" customHeight="1"/>
    <row r="230" ht="17.45" customHeight="1"/>
    <row r="231" ht="17.45" customHeight="1"/>
    <row r="232" ht="17.45" customHeight="1"/>
    <row r="233" ht="17.45" customHeight="1"/>
    <row r="234" ht="17.45" customHeight="1"/>
    <row r="235" ht="17.45" customHeight="1"/>
    <row r="236" ht="17.45" customHeight="1"/>
    <row r="237" ht="17.45" customHeight="1"/>
    <row r="238" ht="17.45" customHeight="1"/>
    <row r="239" ht="17.45" customHeight="1"/>
    <row r="240" ht="17.45" customHeight="1"/>
    <row r="241" ht="17.45" customHeight="1"/>
    <row r="242" ht="17.45" customHeight="1"/>
    <row r="243" ht="17.45" customHeight="1"/>
    <row r="244" ht="17.45" customHeight="1"/>
    <row r="245" ht="17.45" customHeight="1"/>
  </sheetData>
  <sheetProtection selectLockedCells="1" selectUnlockedCells="1"/>
  <mergeCells count="7">
    <mergeCell ref="A1:C4"/>
    <mergeCell ref="A12:C12"/>
    <mergeCell ref="B8:C8"/>
    <mergeCell ref="B9:C9"/>
    <mergeCell ref="B10:C10"/>
    <mergeCell ref="B11:C11"/>
    <mergeCell ref="A7:C7"/>
  </mergeCells>
  <printOptions horizontalCentered="1"/>
  <pageMargins left="0.43333333333333335" right="0.2361111111111111" top="0.15763888888888888" bottom="0.15763888888888888" header="0.51180555555555551" footer="0.51180555555555551"/>
  <pageSetup paperSize="9" scale="71" firstPageNumber="0" orientation="portrait" horizontalDpi="300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Мебельный щит</vt:lpstr>
      <vt:lpstr> Пиломатериал</vt:lpstr>
      <vt:lpstr>Фанерованные панели</vt:lpstr>
      <vt:lpstr>Шпон</vt:lpstr>
      <vt:lpstr>Кромка</vt:lpstr>
      <vt:lpstr>Брус</vt:lpstr>
      <vt:lpstr> Пиломатериал Экзотика</vt:lpstr>
      <vt:lpstr>' Пиломатериал'!Область_печати</vt:lpstr>
      <vt:lpstr>' Пиломатериал Экзотика'!Область_печати</vt:lpstr>
      <vt:lpstr>Брус!Область_печати</vt:lpstr>
      <vt:lpstr>'Мебельный щит'!Область_печати</vt:lpstr>
      <vt:lpstr>'Фанерованные панели'!Область_печати</vt:lpstr>
      <vt:lpstr>Шпон!Область_печати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kovchegwood2015</dc:creator>
  <cp:lastModifiedBy>Антон Осинцев</cp:lastModifiedBy>
  <cp:lastPrinted>2022-07-22T09:09:19Z</cp:lastPrinted>
  <dcterms:created xsi:type="dcterms:W3CDTF">2017-11-27T12:13:32Z</dcterms:created>
  <dcterms:modified xsi:type="dcterms:W3CDTF">2025-03-18T12:55:56Z</dcterms:modified>
</cp:coreProperties>
</file>